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05" yWindow="5265" windowWidth="19260" windowHeight="7575"/>
  </bookViews>
  <sheets>
    <sheet name="План-график" sheetId="12" r:id="rId1"/>
    <sheet name="Лист1" sheetId="13" state="hidden" r:id="rId2"/>
    <sheet name="План от Сысоевой (2)" sheetId="14" state="hidden" r:id="rId3"/>
  </sheets>
  <externalReferences>
    <externalReference r:id="rId4"/>
  </externalReferences>
  <definedNames>
    <definedName name="_ftn1" localSheetId="0">'План-график'!#REF!</definedName>
    <definedName name="_ftnref1" localSheetId="0">'План-график'!#REF!</definedName>
    <definedName name="_xlnm._FilterDatabase" localSheetId="2" hidden="1">'План от Сысоевой (2)'!$A$4:$JJ$120</definedName>
    <definedName name="_xlnm._FilterDatabase" localSheetId="0" hidden="1">'План-график'!$A$15:$Q$59</definedName>
  </definedNames>
  <calcPr calcId="125725"/>
</workbook>
</file>

<file path=xl/calcChain.xml><?xml version="1.0" encoding="utf-8"?>
<calcChain xmlns="http://schemas.openxmlformats.org/spreadsheetml/2006/main">
  <c r="N38" i="14"/>
  <c r="N32"/>
  <c r="N26"/>
  <c r="N19"/>
  <c r="N6"/>
  <c r="M163"/>
  <c r="N163" s="1"/>
  <c r="M162"/>
  <c r="N162" s="1"/>
  <c r="M161"/>
  <c r="N161" s="1"/>
  <c r="M160"/>
  <c r="N160" s="1"/>
  <c r="M159"/>
  <c r="N159" s="1"/>
  <c r="M158"/>
  <c r="N158" s="1"/>
  <c r="M157"/>
  <c r="N157" s="1"/>
  <c r="M156"/>
  <c r="N156" s="1"/>
  <c r="M155"/>
  <c r="N155" s="1"/>
  <c r="M154"/>
  <c r="N154" s="1"/>
  <c r="M153"/>
  <c r="N153" s="1"/>
  <c r="M152"/>
  <c r="N152" s="1"/>
  <c r="N136"/>
  <c r="N135"/>
  <c r="N134"/>
  <c r="N133"/>
  <c r="N132"/>
  <c r="N129"/>
  <c r="N128"/>
  <c r="N127"/>
  <c r="N126"/>
  <c r="N125"/>
  <c r="M124"/>
  <c r="N124" s="1"/>
  <c r="Z118"/>
  <c r="P118"/>
  <c r="AA117"/>
  <c r="Z117"/>
  <c r="P117"/>
  <c r="AA116"/>
  <c r="Z116"/>
  <c r="P116"/>
  <c r="AA115"/>
  <c r="Z115"/>
  <c r="P115"/>
  <c r="Z114"/>
  <c r="P114"/>
  <c r="Z113"/>
  <c r="P113"/>
  <c r="Z112"/>
  <c r="P112"/>
  <c r="Z111"/>
  <c r="P111"/>
  <c r="Z110"/>
  <c r="P110"/>
  <c r="Z109"/>
  <c r="P109"/>
  <c r="Z108"/>
  <c r="P108"/>
  <c r="Z107"/>
  <c r="P107"/>
  <c r="Z106"/>
  <c r="P106"/>
  <c r="Z105"/>
  <c r="P105"/>
  <c r="Y104"/>
  <c r="X104"/>
  <c r="W104"/>
  <c r="V104"/>
  <c r="O104"/>
  <c r="N104"/>
  <c r="Z103"/>
  <c r="Z102"/>
  <c r="Z101"/>
  <c r="Z100"/>
  <c r="Z99"/>
  <c r="Z98" s="1"/>
  <c r="Y98"/>
  <c r="X98"/>
  <c r="W98"/>
  <c r="V98"/>
  <c r="P98"/>
  <c r="O98"/>
  <c r="N98"/>
  <c r="Z97"/>
  <c r="Z96"/>
  <c r="P96"/>
  <c r="Z95"/>
  <c r="P95"/>
  <c r="Z94"/>
  <c r="P94"/>
  <c r="Z93"/>
  <c r="Z92"/>
  <c r="P92"/>
  <c r="Z91"/>
  <c r="P91"/>
  <c r="Z90"/>
  <c r="P90"/>
  <c r="Z89"/>
  <c r="P89"/>
  <c r="Z88"/>
  <c r="P88"/>
  <c r="Z87"/>
  <c r="Z86"/>
  <c r="P86"/>
  <c r="Z85"/>
  <c r="Z84"/>
  <c r="P84"/>
  <c r="Z83"/>
  <c r="P83"/>
  <c r="Z82"/>
  <c r="Z81"/>
  <c r="P81"/>
  <c r="Z80"/>
  <c r="Z79"/>
  <c r="P79"/>
  <c r="Z78"/>
  <c r="Z77" s="1"/>
  <c r="P78"/>
  <c r="Y77"/>
  <c r="X77"/>
  <c r="W77"/>
  <c r="V77"/>
  <c r="O77"/>
  <c r="N77"/>
  <c r="Z76"/>
  <c r="Z74"/>
  <c r="P74"/>
  <c r="Z73"/>
  <c r="P73"/>
  <c r="Z72"/>
  <c r="P72"/>
  <c r="Z71"/>
  <c r="P71"/>
  <c r="Z70"/>
  <c r="P70"/>
  <c r="Z69"/>
  <c r="P69"/>
  <c r="Z68"/>
  <c r="P68"/>
  <c r="Z67"/>
  <c r="P67"/>
  <c r="Z66"/>
  <c r="P66"/>
  <c r="Z65"/>
  <c r="P65"/>
  <c r="Z64"/>
  <c r="P64"/>
  <c r="Z63"/>
  <c r="P63"/>
  <c r="Z62"/>
  <c r="P62"/>
  <c r="Z61"/>
  <c r="P61"/>
  <c r="Z60"/>
  <c r="P60"/>
  <c r="Y59"/>
  <c r="X59"/>
  <c r="W59"/>
  <c r="V59"/>
  <c r="O59"/>
  <c r="N59"/>
  <c r="Z58"/>
  <c r="Z57"/>
  <c r="Z56"/>
  <c r="Y55"/>
  <c r="X55"/>
  <c r="W55"/>
  <c r="V55"/>
  <c r="P55"/>
  <c r="O55"/>
  <c r="N55"/>
  <c r="Z54"/>
  <c r="Z53" s="1"/>
  <c r="Y53"/>
  <c r="X53"/>
  <c r="W53"/>
  <c r="V53"/>
  <c r="P53"/>
  <c r="O53"/>
  <c r="N53"/>
  <c r="Z52"/>
  <c r="P52"/>
  <c r="Z51"/>
  <c r="P51"/>
  <c r="Z50"/>
  <c r="P50"/>
  <c r="P45" s="1"/>
  <c r="Z49"/>
  <c r="P49"/>
  <c r="Z46"/>
  <c r="Y45"/>
  <c r="X45"/>
  <c r="W45"/>
  <c r="V45"/>
  <c r="O45"/>
  <c r="N45"/>
  <c r="Z43"/>
  <c r="Z42"/>
  <c r="Z41"/>
  <c r="Z40"/>
  <c r="Z39"/>
  <c r="Z38" s="1"/>
  <c r="Y38"/>
  <c r="X38"/>
  <c r="W38"/>
  <c r="V38"/>
  <c r="P38"/>
  <c r="O38"/>
  <c r="Z37"/>
  <c r="Z36"/>
  <c r="Z35"/>
  <c r="Z34"/>
  <c r="Z33"/>
  <c r="Y32"/>
  <c r="X32"/>
  <c r="W32"/>
  <c r="V32"/>
  <c r="P32"/>
  <c r="O32"/>
  <c r="Z31"/>
  <c r="Z30"/>
  <c r="Z29"/>
  <c r="Z28"/>
  <c r="Z27"/>
  <c r="Y26"/>
  <c r="X26"/>
  <c r="W26"/>
  <c r="V26"/>
  <c r="P26"/>
  <c r="O26"/>
  <c r="Z25"/>
  <c r="Z24"/>
  <c r="Z23"/>
  <c r="Z22"/>
  <c r="A21"/>
  <c r="A49" s="1"/>
  <c r="A51" s="1"/>
  <c r="A52" s="1"/>
  <c r="A56" s="1"/>
  <c r="A58" s="1"/>
  <c r="A78" s="1"/>
  <c r="A80" s="1"/>
  <c r="A92" s="1"/>
  <c r="A93" s="1"/>
  <c r="A99" s="1"/>
  <c r="A101" s="1"/>
  <c r="A106" s="1"/>
  <c r="Y19"/>
  <c r="X19"/>
  <c r="W19"/>
  <c r="V19"/>
  <c r="P19"/>
  <c r="P44" s="1"/>
  <c r="O19"/>
  <c r="Z18"/>
  <c r="Z17"/>
  <c r="Z16"/>
  <c r="Z13"/>
  <c r="Z12"/>
  <c r="Z11"/>
  <c r="Z10"/>
  <c r="Z9"/>
  <c r="Z8"/>
  <c r="Y6"/>
  <c r="X6"/>
  <c r="W6"/>
  <c r="V6"/>
  <c r="P6"/>
  <c r="O6"/>
  <c r="O44" s="1"/>
  <c r="P59" l="1"/>
  <c r="P104"/>
  <c r="Z26"/>
  <c r="X44"/>
  <c r="Z55"/>
  <c r="Z6"/>
  <c r="Z19"/>
  <c r="Y44"/>
  <c r="V44"/>
  <c r="Z45"/>
  <c r="Z59"/>
  <c r="O119"/>
  <c r="O120" s="1"/>
  <c r="X119"/>
  <c r="W44"/>
  <c r="W120" s="1"/>
  <c r="N119"/>
  <c r="W119"/>
  <c r="Z104"/>
  <c r="V119"/>
  <c r="Z32"/>
  <c r="P77"/>
  <c r="P119" s="1"/>
  <c r="P120" s="1"/>
  <c r="Y119"/>
  <c r="Y120" s="1"/>
  <c r="N137"/>
  <c r="N130"/>
  <c r="N143" s="1"/>
  <c r="N44"/>
  <c r="N120" s="1"/>
  <c r="N144"/>
  <c r="N147"/>
  <c r="N164"/>
  <c r="X120"/>
  <c r="D2" i="13"/>
  <c r="D3"/>
  <c r="D8"/>
  <c r="D9"/>
  <c r="D10"/>
  <c r="D11"/>
  <c r="D13"/>
  <c r="D15"/>
  <c r="D18"/>
  <c r="D1"/>
  <c r="Z44" i="14" l="1"/>
  <c r="Z119"/>
  <c r="V120"/>
  <c r="N142"/>
  <c r="N145" s="1"/>
  <c r="N139"/>
  <c r="N149" s="1"/>
  <c r="N166" s="1"/>
  <c r="Z120" l="1"/>
  <c r="N146"/>
  <c r="D20" i="13" l="1"/>
  <c r="D16" l="1"/>
  <c r="D14"/>
  <c r="D5"/>
  <c r="D7"/>
  <c r="D6"/>
  <c r="D4"/>
  <c r="D12"/>
  <c r="D17"/>
  <c r="D21"/>
  <c r="D19"/>
</calcChain>
</file>

<file path=xl/sharedStrings.xml><?xml version="1.0" encoding="utf-8"?>
<sst xmlns="http://schemas.openxmlformats.org/spreadsheetml/2006/main" count="1248" uniqueCount="407">
  <si>
    <t>Наименование показателя (Указывается наименование расхода, контрагент, дата и номер договора (счета), способ закупки).</t>
  </si>
  <si>
    <t xml:space="preserve"> </t>
  </si>
  <si>
    <t xml:space="preserve">Руководитель </t>
  </si>
  <si>
    <t>ВСЕГО</t>
  </si>
  <si>
    <t/>
  </si>
  <si>
    <t>2015 год (тыс. руб.)</t>
  </si>
  <si>
    <t>2016 год (тыс. руб.)</t>
  </si>
  <si>
    <t>2017 год (тыс. руб.)</t>
  </si>
  <si>
    <t>в том числе: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</si>
  <si>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</si>
  <si>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</si>
  <si>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</si>
  <si>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</si>
  <si>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</si>
  <si>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</si>
  <si>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ВСЕГО ПО ВР 242 Закупка товаров, работ, услуг в сфере информационно-коммуникационных технологий (ЦСР 2330019)</t>
  </si>
  <si>
    <t>Коммунальные услуги</t>
  </si>
  <si>
    <t>ВСЕГО ПО ВР 244 Прочая закупка товаров, работ и услуг для государственных нужд (ЦСР 2330019)</t>
  </si>
  <si>
    <t>КОСГУ                             КБК</t>
  </si>
  <si>
    <t>Предварительный график заключения договоров на 2015 год</t>
  </si>
  <si>
    <t>Ответственный за заключение и исполнение</t>
  </si>
  <si>
    <t>Исполнение     1 кв (до 25 числа последнего месяца квартала</t>
  </si>
  <si>
    <t>Исполнение 2 кв (до 25 числа последнего месяца квартала</t>
  </si>
  <si>
    <t>Исполнение 3 кв (до 25 числа последнего месяца квартала</t>
  </si>
  <si>
    <t>Исполнение 4 кв (до 25 числа последнего месяца квартала</t>
  </si>
  <si>
    <t xml:space="preserve">Сроки заключения договора </t>
  </si>
  <si>
    <t>Поверка тепловычислителя, преобразователя. счетчика ВСТ-32</t>
  </si>
  <si>
    <t xml:space="preserve">Ремонт 4-х единиц автотранспорта </t>
  </si>
  <si>
    <t>Обучение бухгалтеров</t>
  </si>
  <si>
    <t>Подготовка 2 специалистов по электробезопасности</t>
  </si>
  <si>
    <t>приобретение картриджей для франкировальной машины</t>
  </si>
  <si>
    <t>Год</t>
  </si>
  <si>
    <t>Бондаренко</t>
  </si>
  <si>
    <t>Грязнов</t>
  </si>
  <si>
    <t>Чирков</t>
  </si>
  <si>
    <t>Чашников</t>
  </si>
  <si>
    <t>Ускова</t>
  </si>
  <si>
    <t>Пешехонов</t>
  </si>
  <si>
    <t>ДГК на 2015 год заключен</t>
  </si>
  <si>
    <t>Сысоева</t>
  </si>
  <si>
    <t>Кунгуров</t>
  </si>
  <si>
    <t>Баталова</t>
  </si>
  <si>
    <t>Сметанина</t>
  </si>
  <si>
    <t>Суевалова</t>
  </si>
  <si>
    <t>ООО "Ростелеком"</t>
  </si>
  <si>
    <t>ОАО "Мобильные ТелеСистемы"</t>
  </si>
  <si>
    <t>ОАО "Мегафон"</t>
  </si>
  <si>
    <t>ООО  "Анюта"</t>
  </si>
  <si>
    <t>неизвестен</t>
  </si>
  <si>
    <t>МБУ ДПО "Курсы гражданской обороны города Ижевска</t>
  </si>
  <si>
    <t>по договору</t>
  </si>
  <si>
    <t>ФГУП "Почта России"</t>
  </si>
  <si>
    <t>Радиочастотный спектр</t>
  </si>
  <si>
    <t>ГКУ</t>
  </si>
  <si>
    <t>ЗАО "ЭР-Телеком Холдинг"</t>
  </si>
  <si>
    <t>ООО "Гарант-Телесети"</t>
  </si>
  <si>
    <t>ООО "КриптоСвязь"</t>
  </si>
  <si>
    <t>ООО "Принта"</t>
  </si>
  <si>
    <t>ООО "СКиП"</t>
  </si>
  <si>
    <t>ООО "Софт мастер"</t>
  </si>
  <si>
    <t>Отдел Государственной фельдъегерской  службы Российской Федерации в г. Ижевске</t>
  </si>
  <si>
    <t>ОАО "Удмуртская энергосбытовая компания"</t>
  </si>
  <si>
    <t>МУП г.Ижевска "Ижводоканал"</t>
  </si>
  <si>
    <t>ООО «УКС»</t>
  </si>
  <si>
    <t>ООО "Авангард-РСК"</t>
  </si>
  <si>
    <t>ООО "Управляющая компания "МУСОРОВОЗОВ"</t>
  </si>
  <si>
    <t>ГСК "Автомобилист-2"</t>
  </si>
  <si>
    <t>ФБУ "Удмуртский ЦСМ"</t>
  </si>
  <si>
    <t>ООО ТСЦ "Лео Смарт"</t>
  </si>
  <si>
    <t>ООО "АСПЭК-Моторс"</t>
  </si>
  <si>
    <t>ИП Кривошапкин Алексей Борисович</t>
  </si>
  <si>
    <t>ООО "РусВиП"</t>
  </si>
  <si>
    <t>ИП Коваль Татьяна Ивановна</t>
  </si>
  <si>
    <t>ООО "АТЦ "Новигатор"</t>
  </si>
  <si>
    <t>ООО "Монтажно-строительная компания "Климат-Контроль"</t>
  </si>
  <si>
    <t>ФГУП "СВЯЗЬ-безопасность"</t>
  </si>
  <si>
    <t>ООО "Иж-Мастер-Сервис"</t>
  </si>
  <si>
    <t>Страховое открытое общество "ВСК"</t>
  </si>
  <si>
    <t>ЗАО Региональный аттестационный центр "ГОСТА"</t>
  </si>
  <si>
    <t>НОУ ДПО "Институт проблем качества"</t>
  </si>
  <si>
    <t>НОУ "Учебный комбинат "Энергетик"</t>
  </si>
  <si>
    <t>09604012330019244225</t>
  </si>
  <si>
    <t>09604012330019244226</t>
  </si>
  <si>
    <t>09604012330019244310</t>
  </si>
  <si>
    <t>09604012330019244340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</si>
  <si>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</si>
  <si>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</si>
  <si>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</si>
  <si>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</si>
  <si>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</si>
  <si>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</si>
  <si>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09604012330019244222</t>
  </si>
  <si>
    <t>Предполагаемый КА    (КА 2014 года)</t>
  </si>
  <si>
    <t>ООО "Информационное бюро "Кодекс"</t>
  </si>
  <si>
    <t>ГУП "ТПО ЖКХ УР"</t>
  </si>
  <si>
    <t>ФБУ "ЦЛАТИ по ПФО"</t>
  </si>
  <si>
    <t>ООО "Удмуртвторресурс"</t>
  </si>
  <si>
    <t>ООО "ЛУКОЙЛ-Интер-Кард"</t>
  </si>
  <si>
    <t>ООО "Полиграфзащита"</t>
  </si>
  <si>
    <t>ИП Кудрин Игорь Владимирович</t>
  </si>
  <si>
    <t>Приобретение хозинвентаря</t>
  </si>
  <si>
    <t>Способ закупки</t>
  </si>
  <si>
    <t>да</t>
  </si>
  <si>
    <t>Закупка свыше 100 тр</t>
  </si>
  <si>
    <t xml:space="preserve">до 100 тр,ЕП, ч. 1 п.4 ст.93 </t>
  </si>
  <si>
    <t>монополист, ЕП, ч. 1 п.1 ст.93</t>
  </si>
  <si>
    <t>часть 1, п.8, ст. 93</t>
  </si>
  <si>
    <t>нет</t>
  </si>
  <si>
    <t>часть 1, п.29, ст. 93</t>
  </si>
  <si>
    <t>Контракт прошлого периода</t>
  </si>
  <si>
    <t>ОАЭФ</t>
  </si>
  <si>
    <t>ОАЭФ для СМП</t>
  </si>
  <si>
    <t>ООО ДаймЭкс</t>
  </si>
  <si>
    <t>ООО "СПСР -Экспресс"</t>
  </si>
  <si>
    <t>ЕМС Почта России</t>
  </si>
  <si>
    <t>ЗК для СМП</t>
  </si>
  <si>
    <t>Ип Синельников</t>
  </si>
  <si>
    <t>ООО "Уралэнерго-Ижевск"</t>
  </si>
  <si>
    <t>Бином</t>
  </si>
  <si>
    <t>итого</t>
  </si>
  <si>
    <t>ИНН</t>
  </si>
  <si>
    <t>КПП</t>
  </si>
  <si>
    <t>Сроки (перио-
дичность) осуще-
ствления плани-
руемых закупок</t>
  </si>
  <si>
    <t>наименование</t>
  </si>
  <si>
    <t>код по ОКЕИ</t>
  </si>
  <si>
    <t>3</t>
  </si>
  <si>
    <t>5</t>
  </si>
  <si>
    <t>1 раз в год</t>
  </si>
  <si>
    <t>796</t>
  </si>
  <si>
    <t>штука</t>
  </si>
  <si>
    <t>642</t>
  </si>
  <si>
    <t>единица</t>
  </si>
  <si>
    <t>778</t>
  </si>
  <si>
    <t>упаковка</t>
  </si>
  <si>
    <t>План-график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</si>
  <si>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</si>
  <si>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</si>
  <si>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</si>
  <si>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Наименование заказчика</t>
  </si>
  <si>
    <t>Управление Федеральной службы по надзору в свере связи, информационных технологий и массовых коммуникаций по Удмуртской Республике</t>
  </si>
  <si>
    <t>Юридический адрес, телефон, электронная почта заказчика</t>
  </si>
  <si>
    <t>426069, г. Ижевск, 5-я Подлесная ул.. 12а, тлф.(3412) 58-66-44, факс: (3412) 51-19-87, e-mail: gsn@udmnet.ru</t>
  </si>
  <si>
    <t>ОКТМО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</si>
  <si>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</si>
  <si>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</si>
  <si>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</si>
  <si>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</si>
  <si>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</si>
  <si>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</si>
  <si>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Примечание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</si>
  <si>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</si>
  <si>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</si>
  <si>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</si>
  <si>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</si>
  <si>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</si>
  <si>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</t>
  </si>
  <si>
    <t>Размер обеспечения заявки/размер обеспечения контракта/ размер аванса (тыс.руб)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</si>
  <si>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</si>
  <si>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</si>
  <si>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</si>
  <si>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(мес., год)</t>
  </si>
  <si>
    <t>52.48.13</t>
  </si>
  <si>
    <t>64.11.12</t>
  </si>
  <si>
    <t>64.11.12.110</t>
  </si>
  <si>
    <t>51.18.21</t>
  </si>
  <si>
    <t>21.23.13.110</t>
  </si>
  <si>
    <t>Всего с использованием процедур торгов (план)</t>
  </si>
  <si>
    <t>Всего закупок у единственного поставщика (план)</t>
  </si>
  <si>
    <t>Номер для плана-закупок</t>
  </si>
  <si>
    <t>Приобретение ГСМ</t>
  </si>
  <si>
    <t>_09604012330019242221</t>
  </si>
  <si>
    <t>_09604012330019242225</t>
  </si>
  <si>
    <t>_09604012330019242226</t>
  </si>
  <si>
    <t>_09604012330019242310</t>
  </si>
  <si>
    <t>_09604012330019242340</t>
  </si>
  <si>
    <t>_09604012330019244221</t>
  </si>
  <si>
    <t>_09604012330019244222</t>
  </si>
  <si>
    <t>_09604012330019244223</t>
  </si>
  <si>
    <t>_09604012330019244225</t>
  </si>
  <si>
    <t>_09604012330019244226</t>
  </si>
  <si>
    <t>_09604012330019244310</t>
  </si>
  <si>
    <t>_09604012330019244340</t>
  </si>
  <si>
    <t>Закупки до 100 тр по кодам КБК</t>
  </si>
  <si>
    <t>_</t>
  </si>
  <si>
    <t>ед. изм</t>
  </si>
  <si>
    <t>кол-во</t>
  </si>
  <si>
    <t>64.20.12.130</t>
  </si>
  <si>
    <t>72.50.12.000</t>
  </si>
  <si>
    <t>40.11.10.115</t>
  </si>
  <si>
    <t>72.21.20.117</t>
  </si>
  <si>
    <t>30.02.12.129</t>
  </si>
  <si>
    <t>30.02.12.190</t>
  </si>
  <si>
    <t>30.01.24.110</t>
  </si>
  <si>
    <t>40.30.10.111</t>
  </si>
  <si>
    <t>34.10.22.311</t>
  </si>
  <si>
    <t>75.24.11.212</t>
  </si>
  <si>
    <t>64.20.11</t>
  </si>
  <si>
    <t>72.50</t>
  </si>
  <si>
    <t>72.40</t>
  </si>
  <si>
    <t>41.00.2</t>
  </si>
  <si>
    <t>50.10.2</t>
  </si>
  <si>
    <t>50.50</t>
  </si>
  <si>
    <t>41.00.11.000, 90.01</t>
  </si>
  <si>
    <t>74.60</t>
  </si>
  <si>
    <t>СМП факт</t>
  </si>
  <si>
    <t>%СМП факт</t>
  </si>
  <si>
    <t>Итого всего объем закупок</t>
  </si>
  <si>
    <t>часть 1, п.5, ст. 93</t>
  </si>
  <si>
    <t>СМП минимально требуемый (15% от торгов)</t>
  </si>
  <si>
    <t>ЗК</t>
  </si>
  <si>
    <t>Максимально возможное по ЗК (10% от всего обьема)</t>
  </si>
  <si>
    <t>ЗК факт</t>
  </si>
  <si>
    <t>Справочно</t>
  </si>
  <si>
    <t xml:space="preserve">40.13.2 </t>
  </si>
  <si>
    <t>40.30.6</t>
  </si>
  <si>
    <t>23.20.11.221</t>
  </si>
  <si>
    <t>09604012330019244223</t>
  </si>
  <si>
    <t>Услуги связи (местная, междугородняя связь)</t>
  </si>
  <si>
    <t>Услуги сотовой связи МТС</t>
  </si>
  <si>
    <t>Услуги сотовой связи оао мегафон</t>
  </si>
  <si>
    <t>Услуги доступа к сети интернет</t>
  </si>
  <si>
    <t>Услуги по поставке электроэнергии</t>
  </si>
  <si>
    <t>Услуги по водоснабжению и водоотведению</t>
  </si>
  <si>
    <t xml:space="preserve">Услуги по отоплению административного здания </t>
  </si>
  <si>
    <t>Услуги охраны</t>
  </si>
  <si>
    <t xml:space="preserve">Услуги по диспансеризации  ГС </t>
  </si>
  <si>
    <t xml:space="preserve">Услуги по медосмотру водителей </t>
  </si>
  <si>
    <t>0/0/0</t>
  </si>
  <si>
    <t>Приобретение телевизора</t>
  </si>
  <si>
    <t>.</t>
  </si>
  <si>
    <t>52.45</t>
  </si>
  <si>
    <t>32.30.20.312</t>
  </si>
  <si>
    <t>0,6/3/0</t>
  </si>
  <si>
    <t>6,9/34,5/0</t>
  </si>
  <si>
    <t>Срок исполнения контракта</t>
  </si>
  <si>
    <t>Приобретение автомобиля</t>
  </si>
  <si>
    <t>Сопровождение и обновление программных продуктов нормативная база"Кодекс"</t>
  </si>
  <si>
    <t>Приобретение ноутбуков</t>
  </si>
  <si>
    <t>Приобретение рабочих станций</t>
  </si>
  <si>
    <t xml:space="preserve"> Приобретение источников бесперебойного питания 6 шт., три носителя информации HDD 1.5Tb </t>
  </si>
  <si>
    <t>Услуги по отправке почтовой корреспонденции</t>
  </si>
  <si>
    <t>человек</t>
  </si>
  <si>
    <t>С диагональю не менее 60"</t>
  </si>
  <si>
    <t xml:space="preserve">С использованием франкирования </t>
  </si>
  <si>
    <t>Приобретение принтеров 2 шт., сканеров 2 шт., МФУ 1 шт..</t>
  </si>
  <si>
    <t>Объем по торгам для плана -графика</t>
  </si>
  <si>
    <t xml:space="preserve">Объем для СМП в соответствии с ч.1_1 статьи 30 </t>
  </si>
  <si>
    <t xml:space="preserve">Услуги связи оператора кабельного телевидения </t>
  </si>
  <si>
    <t>Услуги оператора кабельного телевидения ( прокладка кабеля)</t>
  </si>
  <si>
    <t>Услуги связи (приобретение карт тлф)</t>
  </si>
  <si>
    <t>Услуги связи (криптосвязь, передача отчетности по сети интернет)</t>
  </si>
  <si>
    <t>Техобслуживание  мини атс</t>
  </si>
  <si>
    <t>Ремонт вычислительной техники</t>
  </si>
  <si>
    <t xml:space="preserve"> Операционная система 5шт., офисное ПО 5 шт.</t>
  </si>
  <si>
    <t xml:space="preserve"> Приобретение программного обеспечения (приобретение неисключительных прав)</t>
  </si>
  <si>
    <t xml:space="preserve">Оформление 3 шт. сертификатов ЭЦП для подписания документов в ЕИС и СЭД *2,34 т.р.=7,02т.р. </t>
  </si>
  <si>
    <t>Сопровождение и обновление программных продуктов  ( консультационные услуги специалистов  1-С)</t>
  </si>
  <si>
    <t xml:space="preserve">Сопровождение и обновление программных продуктов ( подписка 1-С) </t>
  </si>
  <si>
    <t xml:space="preserve">Подписка 1-С </t>
  </si>
  <si>
    <t>Приобретение телефонных аппаратов стационарных 2 шт.</t>
  </si>
  <si>
    <t>Аппараты стационарные 2 шт.</t>
  </si>
  <si>
    <t xml:space="preserve">Приобретение расходных материалов для выч. Техники. </t>
  </si>
  <si>
    <t>Диски CD/DVD 2шт.,DVD+R 10шт., конверты для дисков</t>
  </si>
  <si>
    <t>Услуги почтовой связи</t>
  </si>
  <si>
    <t xml:space="preserve"> (Контрольные отправления 1раза в год</t>
  </si>
  <si>
    <t xml:space="preserve"> (Контрольные отправления 1раза в год*торов</t>
  </si>
  <si>
    <t xml:space="preserve">Услуги почтовой связи </t>
  </si>
  <si>
    <t>Контрольные отправления  ЕМС Почта России 2 раза в год</t>
  </si>
  <si>
    <t>Конверты  в кол-ве 4000 шт</t>
  </si>
  <si>
    <t>Приобретение ГЗПО маркировочные конверты</t>
  </si>
  <si>
    <t>Услуги фельдсвязи</t>
  </si>
  <si>
    <t>Услуги связи по  отправке почтовых уведомлений и возврату писем</t>
  </si>
  <si>
    <t>Услуги по паромной переправе через р. Кама (наличка)</t>
  </si>
  <si>
    <t>Услуги по  обслуживание коммунальных систем (водоснабжение, канализация, э/сеть)</t>
  </si>
  <si>
    <t xml:space="preserve">Услуги по подготовке теплосети к зимнему сезону </t>
  </si>
  <si>
    <t xml:space="preserve">Услуги по вывозу мусора </t>
  </si>
  <si>
    <t>Содержание территории гаража ГСК"Автомобилист"</t>
  </si>
  <si>
    <t>Содержание территории,охраны, обеспечение пропускного режима, уборки территории</t>
  </si>
  <si>
    <t xml:space="preserve">Ремонт автомобиля Форд Фокус </t>
  </si>
  <si>
    <t>Услуги по шиномонтажу, балансировке.</t>
  </si>
  <si>
    <t>Ремонт и замена эл ламп, эл резеток в кабинетах Управления</t>
  </si>
  <si>
    <t>Ремонт снегоуборщика, газонокосилки.</t>
  </si>
  <si>
    <t xml:space="preserve">Услуги по мойке автотранспорта </t>
  </si>
  <si>
    <t xml:space="preserve">Услуги по техническому обслуживанию автомобилей. </t>
  </si>
  <si>
    <t>Проведение гарантийного обслуживания 2ед. Нива Шевроле</t>
  </si>
  <si>
    <t xml:space="preserve">Обслуживание франкировальной машины </t>
  </si>
  <si>
    <t>4 раза в год</t>
  </si>
  <si>
    <t>2 раза в год</t>
  </si>
  <si>
    <t xml:space="preserve">Обслуживание кондиционеров </t>
  </si>
  <si>
    <t xml:space="preserve">16 шт., два раза в год </t>
  </si>
  <si>
    <t xml:space="preserve"> Обслуживание технических средств пожарно-охранной сигнализации офиса</t>
  </si>
  <si>
    <t>Проверка огнезащитного покрытия чердака</t>
  </si>
  <si>
    <t xml:space="preserve">Расходы прочие </t>
  </si>
  <si>
    <t>Техэкспертиза по списанию оосновных средств</t>
  </si>
  <si>
    <t>Страхование автотранспортных средств</t>
  </si>
  <si>
    <t xml:space="preserve"> Страхование ОСАГО 5 ед. автотранспорта</t>
  </si>
  <si>
    <t xml:space="preserve">Проведение работ по аттестации рабочих мест по секретному делопроизводству, обучение </t>
  </si>
  <si>
    <t xml:space="preserve">Ежегодный плановый контроль состояния и эффективности  защиты информации по гостайне </t>
  </si>
  <si>
    <t xml:space="preserve">Обучение сотрудников </t>
  </si>
  <si>
    <t>Обучение на семинаре гл бухгалтеров 2 семинара в год</t>
  </si>
  <si>
    <t>Обучение руководящего состава и специалистов</t>
  </si>
  <si>
    <t xml:space="preserve"> ГО ЧС и МБУ ДПО "Курсы гражданской обороны города Ижевска" 4 чел</t>
  </si>
  <si>
    <t>Ежегодный инструктаж 4 водителей</t>
  </si>
  <si>
    <t>Техминимум</t>
  </si>
  <si>
    <t>Обучение  по охране труда 2 чел</t>
  </si>
  <si>
    <t>15 наименований подписных изданий. Подписка на 2 полугодие 2015г.. и на 1 полугодие 2016г.</t>
  </si>
  <si>
    <t xml:space="preserve">Подписка журнала </t>
  </si>
  <si>
    <t xml:space="preserve">Радиочастотный спектр на 2015 год </t>
  </si>
  <si>
    <t>Услуги предрейсового и послерейсового осмотра водителей</t>
  </si>
  <si>
    <t>Оплата расходов по стоянке автотранспорта в командировках (наличка)</t>
  </si>
  <si>
    <t xml:space="preserve">Выплаты независимым экспертам </t>
  </si>
  <si>
    <t>Расходы на разработку проектной документации</t>
  </si>
  <si>
    <t>Услуги по вводу аванса во франкировальную машину</t>
  </si>
  <si>
    <t>Услуги по утилизации списанного оборудования</t>
  </si>
  <si>
    <t>Услуги по подготовке тех заключения по потверждению лимитов по отходам Управления</t>
  </si>
  <si>
    <t xml:space="preserve">Приобретение офисных кресел </t>
  </si>
  <si>
    <t>Приобретение офисных кресел, взамен списанных 6 шт</t>
  </si>
  <si>
    <t xml:space="preserve">Приобретение водосчетчика  и  трансформаторов тока </t>
  </si>
  <si>
    <t>Водосчетчик =0,6 т.р., трансформатор тока 3 шт*0,5 т.р.=1,5 т.р. Итого 2,1т.р.)</t>
  </si>
  <si>
    <t xml:space="preserve">Приобретение чайников электрических </t>
  </si>
  <si>
    <t>(Электрочайник по цене 1,2 т.р.*5 шт= 6,0 т.р.)</t>
  </si>
  <si>
    <t xml:space="preserve">Приобретение бланочной продукции </t>
  </si>
  <si>
    <t>Фирменные бланки управления</t>
  </si>
  <si>
    <t xml:space="preserve">Приобретение немаркировочных конвертов </t>
  </si>
  <si>
    <t>Приобретение канцелярских товаров</t>
  </si>
  <si>
    <t>Приобретение запасных частей</t>
  </si>
  <si>
    <t>Приобретение зап.частей и расходн материалов  для тепло и электросети</t>
  </si>
  <si>
    <t xml:space="preserve">Приобретение доводчиков  для двери, замков дверных врезных </t>
  </si>
  <si>
    <t xml:space="preserve">Приобретение расходные материалы для обслуживания здания (наличка) </t>
  </si>
  <si>
    <t xml:space="preserve">Приобретение спецодежды </t>
  </si>
  <si>
    <t xml:space="preserve">Спецодежда для обслуживающего персонала </t>
  </si>
  <si>
    <t>Приобртение моющих и чистящих средств</t>
  </si>
  <si>
    <t xml:space="preserve">Приобретение архивных коробок </t>
  </si>
  <si>
    <t>80 шт.*0,175т.р.=14,0 т.р. Итого 39,0 т.р.)</t>
  </si>
  <si>
    <t>Приобретение канцелярской бумаги</t>
  </si>
  <si>
    <t>Приобретение запчастей для автомобилей</t>
  </si>
  <si>
    <t>Обновление 2 раза в месяц</t>
  </si>
  <si>
    <t>Приобретение  запасных частей для оргтехники.</t>
  </si>
  <si>
    <t>Приобретение  катриджей для принтеров</t>
  </si>
  <si>
    <t xml:space="preserve">Приобретение системных блоков </t>
  </si>
  <si>
    <t>Приобретение запасных частей для вычислительной техники.</t>
  </si>
  <si>
    <t>Заправка картриджей</t>
  </si>
  <si>
    <t>Восстановление картриджей</t>
  </si>
  <si>
    <t>В 2016 году  обработка древесины 50,0 т.р.</t>
  </si>
  <si>
    <t>Подписка</t>
  </si>
  <si>
    <t>85.12</t>
  </si>
  <si>
    <t>85.14.18.110</t>
  </si>
  <si>
    <t>72.21.11.000</t>
  </si>
  <si>
    <t>64.11.14.190</t>
  </si>
  <si>
    <t>66.03.3</t>
  </si>
  <si>
    <t>66.03.21.000</t>
  </si>
  <si>
    <t>1,006/5,003/0</t>
  </si>
  <si>
    <t>0,66/3,3/0</t>
  </si>
  <si>
    <t>0,75/3,75/0</t>
  </si>
  <si>
    <t>0,29/1,474/0</t>
  </si>
  <si>
    <t>1,3/6,5/0</t>
  </si>
  <si>
    <t>аук</t>
  </si>
  <si>
    <t xml:space="preserve">Услуги по диспансеризации  гражданских служащих </t>
  </si>
  <si>
    <t>Работа архива, архивирование документов</t>
  </si>
  <si>
    <t>Предоставление каналов связи ЕИС</t>
  </si>
  <si>
    <t>Обеспечение безопасности ЕИС</t>
  </si>
  <si>
    <t>ОАЭФ (совместные торги)</t>
  </si>
  <si>
    <t>Конверты  в кол-ве 3000 шт</t>
  </si>
  <si>
    <t>Итого</t>
  </si>
  <si>
    <t>Выделение лимитов</t>
  </si>
  <si>
    <t xml:space="preserve"> - сопровождение и обновление программных продуктов нормативная база"Кодекс" - 100,06 т.р.</t>
  </si>
  <si>
    <t xml:space="preserve"> - отправка почтовой корреспонденции -франкирование  - отправка почтовых уведомлений и возврат писем</t>
  </si>
  <si>
    <t>80.42.20.190</t>
  </si>
  <si>
    <t>85.11.1</t>
  </si>
  <si>
    <t>Передача неисключительных (пользовательских) прав на ПО Microsoft Office 13</t>
  </si>
  <si>
    <t>шт</t>
  </si>
  <si>
    <t>размер обсепечения заявки</t>
  </si>
  <si>
    <t>Аванс</t>
  </si>
  <si>
    <t>размер обсепечения контракта</t>
  </si>
  <si>
    <t>5-30%</t>
  </si>
  <si>
    <t>ст.96 п 6</t>
  </si>
  <si>
    <t>0,5-5%</t>
  </si>
  <si>
    <t>ст.44 п 14</t>
  </si>
  <si>
    <t>повторные торги</t>
  </si>
  <si>
    <t xml:space="preserve">Поставка вычислительной техники для нужд Управления Роскомнадзора по Удмуртской Республике: 
1. Компьютер с предустановленным системным ПО - 5 шт;
2. Источник бесперебойного питания- 5шт.
</t>
  </si>
  <si>
    <t>85.11.2</t>
  </si>
  <si>
    <t>.Приобретение ГЗПО маркировочные конверты  в кол-ве 3000 шт*19,0 =57,0</t>
  </si>
  <si>
    <t>Обучение специалистов ГК совместные торги (441007,28 руб закл в 20 02 .2015</t>
  </si>
  <si>
    <t>Информация о закупках, которые планируется осуществлять в соответствии с пунктом 7 части 2 статьи 83 Федерального закона  №44-ФЗ:</t>
  </si>
  <si>
    <t>Информация о закупках, которые планируется осуществлять в соответствии с пунктом 4 части 1 статьи 93 Федерального закона  №44-ФЗ:</t>
  </si>
  <si>
    <t>Информация о закупках, которые планируется осуществлять в соответствии с пунктом 5 части 1 статьи 93 Федерального закона  №44-ФЗ:</t>
  </si>
  <si>
    <t>Информация о закупках, которые планируется осуществлять в соответствии с пунктом 23 части 1 статьи 93 Федерального закона  №44-ФЗ:</t>
  </si>
  <si>
    <t>Информация о закупках, которые планируется осуществлять в соответствии с пунктом 26 части 1 статьи 93 Федерального закона  №44-ФЗ:</t>
  </si>
  <si>
    <t>Информация о закупках, которые планируется осуществлять в соответствии с пунктом 33 части 1 статьи 93 Федерального закона  №44-ФЗ:</t>
  </si>
  <si>
    <t>Информация о закупках, которые планируется осуществлять в соответствии с пунктом 42 части 1 статьи 93 Федерального закона  №44-ФЗ:</t>
  </si>
  <si>
    <t>Итого закупок у единственного поставщика в соответствии с пунктом 4 части 1 статьи 93 Федерального закона №44-ФЗ</t>
  </si>
  <si>
    <t>Итого закупок у субъектов малого предпринимательства, социально ориентированных некоммерческих организаций</t>
  </si>
  <si>
    <t>Итого закупок осуществляемых путем проведения запроса котировок</t>
  </si>
  <si>
    <t>85.11.3</t>
  </si>
  <si>
    <t>85.11.4</t>
  </si>
  <si>
    <t>Всего закупок планируемых в текущем году/совокупный годовой объем закупок</t>
  </si>
  <si>
    <t>В текущем году закупки не предусмотрены</t>
  </si>
  <si>
    <t>Н.А. Чашников, тел. (3412)58-66-22)</t>
  </si>
  <si>
    <t xml:space="preserve">  - приобретение  запасных частей и расходных материалов  для вычислительной и оргтехники</t>
  </si>
  <si>
    <t>09607052332040244226</t>
  </si>
  <si>
    <t>п.1,4 одним конкурсом</t>
  </si>
  <si>
    <t>Руководитель</t>
  </si>
  <si>
    <t>М.А. Лапин</t>
  </si>
  <si>
    <t>выделение лимитов</t>
  </si>
  <si>
    <t>Автомобиль типа "Седан" российской сборки</t>
  </si>
  <si>
    <t>13,7/68,5/0</t>
  </si>
  <si>
    <t>6886,31642/6886,31642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</si>
</sst>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\$#,##0\ ;\(\$#,##0\)"/>
    <numFmt numFmtId="165" formatCode="[$-419]mmmm\ yyyy;@"/>
    <numFmt numFmtId="166" formatCode="0.0000"/>
    <numFmt numFmtId="167" formatCode="0.00000"/>
    <numFmt numFmtId="168" formatCode="#,##0.00000000"/>
    <numFmt numFmtId="169" formatCode="#,##0.00000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sz val="8"/>
      <name val="Arial Cyr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1E3C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1" applyNumberFormat="0" applyFont="0" applyFill="0" applyAlignment="0" applyProtection="0"/>
    <xf numFmtId="0" fontId="9" fillId="0" borderId="0"/>
    <xf numFmtId="0" fontId="10" fillId="0" borderId="0"/>
    <xf numFmtId="0" fontId="10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85">
    <xf numFmtId="0" fontId="0" fillId="0" borderId="0" xfId="0"/>
    <xf numFmtId="0" fontId="10" fillId="0" borderId="0" xfId="12" applyAlignment="1">
      <alignment wrapText="1"/>
    </xf>
    <xf numFmtId="0" fontId="0" fillId="0" borderId="0" xfId="12" applyFont="1" applyAlignment="1">
      <alignment wrapText="1"/>
    </xf>
    <xf numFmtId="0" fontId="10" fillId="0" borderId="0" xfId="12" applyAlignment="1">
      <alignment horizontal="center" wrapText="1"/>
    </xf>
    <xf numFmtId="0" fontId="8" fillId="0" borderId="3" xfId="12" applyFont="1" applyBorder="1" applyAlignment="1">
      <alignment horizontal="center" vertical="center" wrapText="1"/>
    </xf>
    <xf numFmtId="0" fontId="8" fillId="0" borderId="5" xfId="12" applyFont="1" applyBorder="1" applyAlignment="1">
      <alignment horizontal="center" vertical="center" wrapText="1"/>
    </xf>
    <xf numFmtId="0" fontId="12" fillId="0" borderId="0" xfId="14" applyFont="1" applyBorder="1" applyAlignment="1">
      <alignment horizontal="left"/>
    </xf>
    <xf numFmtId="0" fontId="11" fillId="0" borderId="0" xfId="12" applyFont="1" applyAlignment="1">
      <alignment horizontal="center" wrapText="1"/>
    </xf>
    <xf numFmtId="0" fontId="8" fillId="3" borderId="8" xfId="12" applyFont="1" applyFill="1" applyBorder="1" applyAlignment="1">
      <alignment horizontal="center" vertical="center" wrapText="1"/>
    </xf>
    <xf numFmtId="0" fontId="10" fillId="0" borderId="0" xfId="12" applyBorder="1" applyAlignment="1">
      <alignment wrapText="1"/>
    </xf>
    <xf numFmtId="0" fontId="0" fillId="0" borderId="0" xfId="0" applyBorder="1"/>
    <xf numFmtId="0" fontId="10" fillId="0" borderId="2" xfId="12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12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  <xf numFmtId="0" fontId="12" fillId="0" borderId="0" xfId="1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0" fontId="10" fillId="0" borderId="0" xfId="12" applyAlignment="1">
      <alignment horizontal="left" wrapText="1"/>
    </xf>
    <xf numFmtId="0" fontId="10" fillId="0" borderId="0" xfId="12" applyBorder="1" applyAlignment="1">
      <alignment horizontal="left" wrapText="1"/>
    </xf>
    <xf numFmtId="0" fontId="0" fillId="0" borderId="0" xfId="0" applyBorder="1" applyAlignment="1">
      <alignment horizontal="left"/>
    </xf>
    <xf numFmtId="0" fontId="11" fillId="0" borderId="0" xfId="12" applyFont="1" applyAlignment="1">
      <alignment horizontal="center"/>
    </xf>
    <xf numFmtId="0" fontId="19" fillId="0" borderId="2" xfId="17" applyFont="1" applyBorder="1" applyAlignment="1">
      <alignment vertical="top" wrapText="1"/>
    </xf>
    <xf numFmtId="0" fontId="19" fillId="0" borderId="2" xfId="17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12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9" fontId="20" fillId="0" borderId="0" xfId="17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" xfId="0" applyNumberFormat="1" applyBorder="1"/>
    <xf numFmtId="0" fontId="22" fillId="0" borderId="0" xfId="17" applyFont="1"/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right" wrapText="1"/>
    </xf>
    <xf numFmtId="0" fontId="19" fillId="0" borderId="0" xfId="17" applyFont="1" applyBorder="1" applyAlignment="1">
      <alignment horizontal="center" wrapText="1"/>
    </xf>
    <xf numFmtId="0" fontId="19" fillId="0" borderId="0" xfId="17" applyFont="1" applyAlignment="1">
      <alignment wrapText="1"/>
    </xf>
    <xf numFmtId="0" fontId="19" fillId="0" borderId="0" xfId="17" applyFont="1"/>
    <xf numFmtId="0" fontId="22" fillId="0" borderId="0" xfId="17" applyFont="1" applyAlignment="1">
      <alignment vertical="center"/>
    </xf>
    <xf numFmtId="0" fontId="19" fillId="0" borderId="24" xfId="17" applyFont="1" applyBorder="1" applyAlignment="1">
      <alignment horizontal="center" vertical="center" wrapText="1"/>
    </xf>
    <xf numFmtId="0" fontId="19" fillId="0" borderId="26" xfId="17" applyFont="1" applyBorder="1" applyAlignment="1">
      <alignment horizontal="center" vertical="center" wrapText="1"/>
    </xf>
    <xf numFmtId="0" fontId="19" fillId="0" borderId="23" xfId="17" applyFont="1" applyBorder="1" applyAlignment="1">
      <alignment horizontal="center" vertical="top" wrapText="1"/>
    </xf>
    <xf numFmtId="0" fontId="19" fillId="0" borderId="24" xfId="17" applyFont="1" applyBorder="1" applyAlignment="1">
      <alignment horizontal="center" vertical="top" wrapText="1"/>
    </xf>
    <xf numFmtId="0" fontId="19" fillId="0" borderId="24" xfId="17" applyFont="1" applyBorder="1" applyAlignment="1">
      <alignment horizontal="center" wrapText="1"/>
    </xf>
    <xf numFmtId="0" fontId="19" fillId="0" borderId="0" xfId="17" applyFont="1" applyBorder="1" applyAlignment="1">
      <alignment horizontal="center" vertical="top" wrapText="1"/>
    </xf>
    <xf numFmtId="0" fontId="19" fillId="0" borderId="2" xfId="17" applyFont="1" applyBorder="1" applyAlignment="1">
      <alignment horizontal="center" wrapText="1"/>
    </xf>
    <xf numFmtId="0" fontId="2" fillId="2" borderId="2" xfId="16" applyNumberFormat="1" applyFont="1" applyFill="1" applyBorder="1" applyAlignment="1">
      <alignment horizontal="center" vertical="center" wrapText="1"/>
    </xf>
    <xf numFmtId="0" fontId="22" fillId="0" borderId="2" xfId="17" applyFont="1" applyBorder="1"/>
    <xf numFmtId="49" fontId="1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0" fontId="19" fillId="2" borderId="2" xfId="17" applyFont="1" applyFill="1" applyBorder="1" applyAlignment="1">
      <alignment horizontal="center" vertical="center" wrapText="1"/>
    </xf>
    <xf numFmtId="0" fontId="19" fillId="0" borderId="2" xfId="17" applyFont="1" applyFill="1" applyBorder="1" applyAlignment="1">
      <alignment horizontal="center" vertical="center" wrapText="1"/>
    </xf>
    <xf numFmtId="17" fontId="19" fillId="0" borderId="2" xfId="17" applyNumberFormat="1" applyFont="1" applyFill="1" applyBorder="1" applyAlignment="1">
      <alignment horizontal="center" vertical="center" wrapText="1"/>
    </xf>
    <xf numFmtId="0" fontId="22" fillId="0" borderId="2" xfId="17" applyFont="1" applyBorder="1" applyAlignment="1">
      <alignment vertical="center"/>
    </xf>
    <xf numFmtId="0" fontId="22" fillId="0" borderId="2" xfId="17" applyFont="1" applyFill="1" applyBorder="1" applyAlignment="1">
      <alignment vertical="center"/>
    </xf>
    <xf numFmtId="0" fontId="19" fillId="0" borderId="0" xfId="17" applyFont="1" applyFill="1" applyBorder="1" applyAlignment="1">
      <alignment horizontal="center" vertical="center" wrapText="1"/>
    </xf>
    <xf numFmtId="49" fontId="19" fillId="0" borderId="0" xfId="17" applyNumberFormat="1" applyFont="1" applyFill="1" applyBorder="1" applyAlignment="1">
      <alignment vertical="center"/>
    </xf>
    <xf numFmtId="0" fontId="19" fillId="0" borderId="0" xfId="17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65" fontId="22" fillId="0" borderId="0" xfId="17" applyNumberFormat="1" applyFont="1"/>
    <xf numFmtId="165" fontId="0" fillId="0" borderId="2" xfId="0" applyNumberFormat="1" applyBorder="1" applyAlignment="1">
      <alignment horizontal="center"/>
    </xf>
    <xf numFmtId="165" fontId="19" fillId="0" borderId="2" xfId="17" applyNumberFormat="1" applyFont="1" applyBorder="1" applyAlignment="1">
      <alignment horizontal="center" wrapText="1"/>
    </xf>
    <xf numFmtId="0" fontId="22" fillId="0" borderId="0" xfId="17" applyFont="1" applyAlignment="1">
      <alignment horizontal="center" vertical="center"/>
    </xf>
    <xf numFmtId="0" fontId="19" fillId="0" borderId="3" xfId="17" applyFont="1" applyBorder="1" applyAlignment="1">
      <alignment horizontal="center" vertical="center" wrapText="1"/>
    </xf>
    <xf numFmtId="165" fontId="19" fillId="0" borderId="3" xfId="17" applyNumberFormat="1" applyFont="1" applyBorder="1" applyAlignment="1">
      <alignment horizontal="center" vertical="center" wrapText="1"/>
    </xf>
    <xf numFmtId="0" fontId="8" fillId="0" borderId="15" xfId="12" applyFont="1" applyBorder="1" applyAlignment="1">
      <alignment horizontal="center" vertical="center" wrapText="1"/>
    </xf>
    <xf numFmtId="0" fontId="0" fillId="0" borderId="15" xfId="0" applyFill="1" applyBorder="1"/>
    <xf numFmtId="0" fontId="8" fillId="0" borderId="2" xfId="12" applyFont="1" applyBorder="1" applyAlignment="1">
      <alignment horizontal="center" wrapText="1"/>
    </xf>
    <xf numFmtId="49" fontId="17" fillId="0" borderId="2" xfId="0" applyNumberFormat="1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7" fillId="3" borderId="11" xfId="11" applyFont="1" applyFill="1" applyBorder="1" applyAlignment="1">
      <alignment horizontal="center"/>
    </xf>
    <xf numFmtId="0" fontId="7" fillId="3" borderId="2" xfId="11" applyNumberFormat="1" applyFont="1" applyFill="1" applyBorder="1" applyAlignment="1">
      <alignment horizontal="center" wrapText="1"/>
    </xf>
    <xf numFmtId="0" fontId="7" fillId="3" borderId="2" xfId="11" applyNumberFormat="1" applyFont="1" applyFill="1" applyBorder="1" applyAlignment="1">
      <alignment horizontal="center"/>
    </xf>
    <xf numFmtId="0" fontId="13" fillId="3" borderId="2" xfId="1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center" wrapText="1"/>
    </xf>
    <xf numFmtId="49" fontId="3" fillId="2" borderId="13" xfId="11" applyNumberFormat="1" applyFont="1" applyFill="1" applyBorder="1" applyAlignment="1">
      <alignment horizontal="center"/>
    </xf>
    <xf numFmtId="0" fontId="3" fillId="2" borderId="2" xfId="11" applyNumberFormat="1" applyFont="1" applyFill="1" applyBorder="1" applyAlignment="1">
      <alignment horizontal="center" wrapText="1"/>
    </xf>
    <xf numFmtId="0" fontId="3" fillId="2" borderId="2" xfId="1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1" fillId="0" borderId="2" xfId="0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5" fontId="22" fillId="0" borderId="2" xfId="17" applyNumberFormat="1" applyFont="1" applyBorder="1" applyAlignment="1">
      <alignment horizontal="center"/>
    </xf>
    <xf numFmtId="165" fontId="22" fillId="0" borderId="11" xfId="17" applyNumberFormat="1" applyFont="1" applyBorder="1" applyAlignment="1">
      <alignment horizontal="center"/>
    </xf>
    <xf numFmtId="49" fontId="3" fillId="2" borderId="11" xfId="11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2" borderId="2" xfId="11" applyNumberFormat="1" applyFont="1" applyFill="1" applyBorder="1" applyAlignment="1">
      <alignment horizontal="center"/>
    </xf>
    <xf numFmtId="0" fontId="22" fillId="0" borderId="2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2" fillId="2" borderId="2" xfId="16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7" fillId="3" borderId="2" xfId="1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19" fillId="0" borderId="2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14" fontId="19" fillId="0" borderId="14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49" fontId="17" fillId="0" borderId="2" xfId="0" applyNumberFormat="1" applyFont="1" applyBorder="1" applyAlignment="1">
      <alignment horizontal="center" shrinkToFit="1"/>
    </xf>
    <xf numFmtId="49" fontId="19" fillId="0" borderId="2" xfId="17" applyNumberFormat="1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shrinkToFit="1"/>
    </xf>
    <xf numFmtId="0" fontId="7" fillId="3" borderId="4" xfId="11" applyNumberFormat="1" applyFont="1" applyFill="1" applyBorder="1" applyAlignment="1">
      <alignment horizontal="center"/>
    </xf>
    <xf numFmtId="0" fontId="13" fillId="3" borderId="6" xfId="11" applyNumberFormat="1" applyFont="1" applyFill="1" applyBorder="1" applyAlignment="1">
      <alignment horizontal="center"/>
    </xf>
    <xf numFmtId="4" fontId="18" fillId="0" borderId="2" xfId="0" applyNumberFormat="1" applyFont="1" applyBorder="1" applyAlignment="1">
      <alignment horizontal="center" shrinkToFit="1"/>
    </xf>
    <xf numFmtId="0" fontId="19" fillId="0" borderId="2" xfId="17" applyFont="1" applyFill="1" applyBorder="1" applyAlignment="1">
      <alignment horizontal="center" wrapText="1"/>
    </xf>
    <xf numFmtId="165" fontId="19" fillId="0" borderId="2" xfId="17" applyNumberFormat="1" applyFont="1" applyFill="1" applyBorder="1" applyAlignment="1">
      <alignment horizontal="center" wrapText="1"/>
    </xf>
    <xf numFmtId="49" fontId="19" fillId="0" borderId="2" xfId="17" applyNumberFormat="1" applyFont="1" applyFill="1" applyBorder="1" applyAlignment="1">
      <alignment horizontal="center"/>
    </xf>
    <xf numFmtId="0" fontId="3" fillId="2" borderId="2" xfId="16" applyFont="1" applyFill="1" applyBorder="1" applyAlignment="1">
      <alignment horizontal="center"/>
    </xf>
    <xf numFmtId="0" fontId="3" fillId="2" borderId="15" xfId="11" applyNumberFormat="1" applyFont="1" applyFill="1" applyBorder="1" applyAlignment="1">
      <alignment horizontal="center" wrapText="1"/>
    </xf>
    <xf numFmtId="0" fontId="7" fillId="4" borderId="2" xfId="11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2" fontId="0" fillId="4" borderId="0" xfId="0" applyNumberFormat="1" applyFill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/>
    <xf numFmtId="165" fontId="22" fillId="0" borderId="27" xfId="17" applyNumberFormat="1" applyFont="1" applyBorder="1"/>
    <xf numFmtId="165" fontId="22" fillId="0" borderId="0" xfId="17" applyNumberFormat="1" applyFont="1" applyBorder="1"/>
    <xf numFmtId="165" fontId="22" fillId="0" borderId="16" xfId="17" applyNumberFormat="1" applyFont="1" applyBorder="1"/>
    <xf numFmtId="165" fontId="22" fillId="0" borderId="10" xfId="17" applyNumberFormat="1" applyFont="1" applyBorder="1"/>
    <xf numFmtId="0" fontId="0" fillId="0" borderId="10" xfId="0" applyBorder="1"/>
    <xf numFmtId="0" fontId="8" fillId="0" borderId="3" xfId="12" applyFont="1" applyBorder="1" applyAlignment="1">
      <alignment horizontal="left" vertical="center" wrapText="1"/>
    </xf>
    <xf numFmtId="49" fontId="20" fillId="0" borderId="0" xfId="17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2" fillId="2" borderId="2" xfId="16" applyNumberFormat="1" applyFont="1" applyFill="1" applyBorder="1" applyAlignment="1">
      <alignment horizontal="left" vertical="center" wrapText="1"/>
    </xf>
    <xf numFmtId="165" fontId="2" fillId="2" borderId="2" xfId="16" applyNumberFormat="1" applyFont="1" applyFill="1" applyBorder="1" applyAlignment="1">
      <alignment horizontal="left" vertical="center" wrapText="1"/>
    </xf>
    <xf numFmtId="0" fontId="3" fillId="0" borderId="2" xfId="16" applyNumberFormat="1" applyFont="1" applyFill="1" applyBorder="1" applyAlignment="1">
      <alignment horizontal="left" wrapText="1"/>
    </xf>
    <xf numFmtId="0" fontId="0" fillId="5" borderId="0" xfId="0" applyFill="1"/>
    <xf numFmtId="0" fontId="3" fillId="0" borderId="2" xfId="11" applyNumberFormat="1" applyFont="1" applyFill="1" applyBorder="1" applyAlignment="1">
      <alignment horizontal="left" wrapText="1"/>
    </xf>
    <xf numFmtId="0" fontId="3" fillId="0" borderId="2" xfId="11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2" xfId="11" applyNumberFormat="1" applyFont="1" applyFill="1" applyBorder="1" applyAlignment="1">
      <alignment horizontal="center" wrapText="1"/>
    </xf>
    <xf numFmtId="0" fontId="3" fillId="0" borderId="4" xfId="11" applyNumberFormat="1" applyFont="1" applyFill="1" applyBorder="1" applyAlignment="1">
      <alignment horizontal="left" wrapText="1"/>
    </xf>
    <xf numFmtId="0" fontId="13" fillId="3" borderId="28" xfId="0" applyFont="1" applyFill="1" applyBorder="1" applyAlignment="1">
      <alignment horizontal="center"/>
    </xf>
    <xf numFmtId="0" fontId="3" fillId="2" borderId="4" xfId="11" applyNumberFormat="1" applyFont="1" applyFill="1" applyBorder="1" applyAlignment="1">
      <alignment horizontal="left" wrapText="1"/>
    </xf>
    <xf numFmtId="0" fontId="3" fillId="2" borderId="11" xfId="11" applyNumberFormat="1" applyFont="1" applyFill="1" applyBorder="1" applyAlignment="1">
      <alignment horizontal="center"/>
    </xf>
    <xf numFmtId="0" fontId="7" fillId="3" borderId="3" xfId="11" applyNumberFormat="1" applyFont="1" applyFill="1" applyBorder="1" applyAlignment="1">
      <alignment horizontal="center" wrapText="1"/>
    </xf>
    <xf numFmtId="0" fontId="3" fillId="2" borderId="3" xfId="11" applyNumberFormat="1" applyFont="1" applyFill="1" applyBorder="1" applyAlignment="1">
      <alignment horizontal="center" wrapText="1"/>
    </xf>
    <xf numFmtId="0" fontId="3" fillId="2" borderId="3" xfId="11" applyNumberFormat="1" applyFont="1" applyFill="1" applyBorder="1" applyAlignment="1">
      <alignment horizontal="center"/>
    </xf>
    <xf numFmtId="0" fontId="3" fillId="2" borderId="18" xfId="11" applyNumberFormat="1" applyFont="1" applyFill="1" applyBorder="1" applyAlignment="1">
      <alignment horizontal="center"/>
    </xf>
    <xf numFmtId="0" fontId="3" fillId="2" borderId="18" xfId="11" applyNumberFormat="1" applyFont="1" applyFill="1" applyBorder="1" applyAlignment="1">
      <alignment horizontal="center" wrapText="1"/>
    </xf>
    <xf numFmtId="0" fontId="7" fillId="3" borderId="15" xfId="11" applyNumberFormat="1" applyFont="1" applyFill="1" applyBorder="1" applyAlignment="1">
      <alignment horizontal="center" wrapText="1"/>
    </xf>
    <xf numFmtId="0" fontId="3" fillId="2" borderId="15" xfId="11" applyNumberFormat="1" applyFont="1" applyFill="1" applyBorder="1" applyAlignment="1">
      <alignment horizontal="center"/>
    </xf>
    <xf numFmtId="0" fontId="7" fillId="3" borderId="18" xfId="11" applyNumberFormat="1" applyFont="1" applyFill="1" applyBorder="1" applyAlignment="1">
      <alignment horizontal="center" wrapText="1"/>
    </xf>
    <xf numFmtId="0" fontId="3" fillId="0" borderId="15" xfId="11" applyNumberFormat="1" applyFont="1" applyFill="1" applyBorder="1" applyAlignment="1">
      <alignment horizontal="center"/>
    </xf>
    <xf numFmtId="0" fontId="3" fillId="0" borderId="15" xfId="11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8" fillId="0" borderId="2" xfId="12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4" xfId="11" applyNumberFormat="1" applyFont="1" applyFill="1" applyBorder="1" applyAlignment="1">
      <alignment horizontal="left" vertical="center" wrapText="1"/>
    </xf>
    <xf numFmtId="0" fontId="3" fillId="0" borderId="2" xfId="11" applyNumberFormat="1" applyFont="1" applyFill="1" applyBorder="1" applyAlignment="1">
      <alignment vertical="center" wrapText="1"/>
    </xf>
    <xf numFmtId="0" fontId="10" fillId="0" borderId="0" xfId="12" applyFill="1" applyAlignment="1">
      <alignment horizontal="left" wrapText="1"/>
    </xf>
    <xf numFmtId="0" fontId="11" fillId="0" borderId="0" xfId="12" applyFont="1" applyFill="1" applyAlignment="1">
      <alignment horizontal="left" wrapText="1"/>
    </xf>
    <xf numFmtId="0" fontId="8" fillId="0" borderId="3" xfId="12" applyFont="1" applyFill="1" applyBorder="1" applyAlignment="1">
      <alignment horizontal="left" vertical="center" wrapText="1"/>
    </xf>
    <xf numFmtId="0" fontId="8" fillId="0" borderId="2" xfId="12" applyFont="1" applyFill="1" applyBorder="1" applyAlignment="1">
      <alignment horizontal="left" wrapText="1"/>
    </xf>
    <xf numFmtId="0" fontId="7" fillId="0" borderId="2" xfId="11" applyNumberFormat="1" applyFont="1" applyFill="1" applyBorder="1" applyAlignment="1">
      <alignment horizontal="left" wrapText="1"/>
    </xf>
    <xf numFmtId="0" fontId="3" fillId="0" borderId="2" xfId="11" applyNumberFormat="1" applyFont="1" applyFill="1" applyBorder="1" applyAlignment="1">
      <alignment horizontal="left" vertical="center" wrapText="1"/>
    </xf>
    <xf numFmtId="0" fontId="12" fillId="0" borderId="0" xfId="14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Alignment="1">
      <alignment horizontal="left"/>
    </xf>
    <xf numFmtId="0" fontId="19" fillId="0" borderId="2" xfId="17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/>
    <xf numFmtId="49" fontId="3" fillId="0" borderId="2" xfId="11" applyNumberFormat="1" applyFont="1" applyFill="1" applyBorder="1" applyAlignment="1">
      <alignment horizontal="center"/>
    </xf>
    <xf numFmtId="0" fontId="3" fillId="0" borderId="11" xfId="1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 shrinkToFit="1"/>
    </xf>
    <xf numFmtId="3" fontId="17" fillId="0" borderId="2" xfId="0" applyNumberFormat="1" applyFont="1" applyFill="1" applyBorder="1" applyAlignment="1">
      <alignment horizontal="center" shrinkToFit="1"/>
    </xf>
    <xf numFmtId="0" fontId="3" fillId="0" borderId="18" xfId="11" applyNumberFormat="1" applyFont="1" applyFill="1" applyBorder="1" applyAlignment="1">
      <alignment horizontal="center"/>
    </xf>
    <xf numFmtId="0" fontId="3" fillId="0" borderId="18" xfId="11" applyNumberFormat="1" applyFont="1" applyFill="1" applyBorder="1" applyAlignment="1">
      <alignment horizontal="center" wrapText="1"/>
    </xf>
    <xf numFmtId="0" fontId="7" fillId="0" borderId="2" xfId="11" applyNumberFormat="1" applyFont="1" applyFill="1" applyBorder="1" applyAlignment="1">
      <alignment horizontal="center" wrapText="1"/>
    </xf>
    <xf numFmtId="0" fontId="3" fillId="0" borderId="3" xfId="1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3" xfId="11" applyNumberFormat="1" applyFont="1" applyFill="1" applyBorder="1" applyAlignment="1">
      <alignment horizontal="center" wrapText="1"/>
    </xf>
    <xf numFmtId="0" fontId="3" fillId="0" borderId="2" xfId="16" applyNumberFormat="1" applyFont="1" applyFill="1" applyBorder="1" applyAlignment="1">
      <alignment horizontal="center"/>
    </xf>
    <xf numFmtId="2" fontId="7" fillId="0" borderId="2" xfId="1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6" fillId="0" borderId="0" xfId="15" applyFont="1" applyFill="1" applyAlignment="1" applyProtection="1">
      <alignment horizontal="left"/>
    </xf>
    <xf numFmtId="166" fontId="0" fillId="4" borderId="0" xfId="0" applyNumberFormat="1" applyFill="1" applyAlignment="1">
      <alignment horizontal="right"/>
    </xf>
    <xf numFmtId="0" fontId="7" fillId="0" borderId="15" xfId="11" applyNumberFormat="1" applyFont="1" applyFill="1" applyBorder="1" applyAlignment="1">
      <alignment horizontal="center"/>
    </xf>
    <xf numFmtId="0" fontId="7" fillId="0" borderId="18" xfId="11" applyNumberFormat="1" applyFont="1" applyFill="1" applyBorder="1" applyAlignment="1">
      <alignment horizontal="center"/>
    </xf>
    <xf numFmtId="166" fontId="0" fillId="4" borderId="0" xfId="0" applyNumberFormat="1" applyFill="1"/>
    <xf numFmtId="166" fontId="0" fillId="0" borderId="0" xfId="0" applyNumberFormat="1"/>
    <xf numFmtId="0" fontId="2" fillId="0" borderId="2" xfId="16" applyNumberFormat="1" applyFont="1" applyFill="1" applyBorder="1" applyAlignment="1">
      <alignment horizontal="center" vertical="center" wrapText="1"/>
    </xf>
    <xf numFmtId="0" fontId="2" fillId="0" borderId="2" xfId="16" applyNumberFormat="1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9" fillId="4" borderId="2" xfId="17" applyFont="1" applyFill="1" applyBorder="1" applyAlignment="1">
      <alignment horizontal="center" wrapText="1"/>
    </xf>
    <xf numFmtId="0" fontId="2" fillId="4" borderId="2" xfId="16" applyNumberFormat="1" applyFont="1" applyFill="1" applyBorder="1" applyAlignment="1">
      <alignment horizontal="center" wrapText="1"/>
    </xf>
    <xf numFmtId="0" fontId="22" fillId="4" borderId="2" xfId="17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 wrapText="1"/>
    </xf>
    <xf numFmtId="165" fontId="18" fillId="4" borderId="2" xfId="0" applyNumberFormat="1" applyFont="1" applyFill="1" applyBorder="1" applyAlignment="1">
      <alignment horizontal="center" shrinkToFit="1"/>
    </xf>
    <xf numFmtId="49" fontId="3" fillId="4" borderId="2" xfId="11" applyNumberFormat="1" applyFont="1" applyFill="1" applyBorder="1" applyAlignment="1">
      <alignment horizontal="center"/>
    </xf>
    <xf numFmtId="0" fontId="3" fillId="4" borderId="4" xfId="11" applyNumberFormat="1" applyFont="1" applyFill="1" applyBorder="1" applyAlignment="1">
      <alignment horizontal="left" wrapText="1"/>
    </xf>
    <xf numFmtId="0" fontId="3" fillId="4" borderId="2" xfId="11" applyNumberFormat="1" applyFont="1" applyFill="1" applyBorder="1" applyAlignment="1">
      <alignment horizontal="center"/>
    </xf>
    <xf numFmtId="0" fontId="3" fillId="4" borderId="11" xfId="11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3" fillId="4" borderId="2" xfId="11" applyNumberFormat="1" applyFont="1" applyFill="1" applyBorder="1" applyAlignment="1">
      <alignment horizontal="center" wrapText="1"/>
    </xf>
    <xf numFmtId="49" fontId="0" fillId="4" borderId="0" xfId="0" applyNumberFormat="1" applyFill="1" applyBorder="1" applyAlignment="1">
      <alignment horizontal="center"/>
    </xf>
    <xf numFmtId="0" fontId="0" fillId="4" borderId="0" xfId="0" applyFill="1"/>
    <xf numFmtId="0" fontId="2" fillId="2" borderId="3" xfId="16" applyNumberFormat="1" applyFont="1" applyFill="1" applyBorder="1" applyAlignment="1">
      <alignment horizontal="left" vertical="center" wrapText="1"/>
    </xf>
    <xf numFmtId="168" fontId="18" fillId="0" borderId="2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9" fillId="0" borderId="2" xfId="17" applyFont="1" applyBorder="1" applyAlignment="1">
      <alignment horizontal="center" wrapText="1"/>
    </xf>
    <xf numFmtId="49" fontId="19" fillId="0" borderId="2" xfId="17" applyNumberFormat="1" applyFont="1" applyBorder="1" applyAlignment="1">
      <alignment horizontal="center" vertical="top" wrapText="1"/>
    </xf>
    <xf numFmtId="49" fontId="19" fillId="0" borderId="10" xfId="17" applyNumberFormat="1" applyFont="1" applyBorder="1" applyAlignment="1">
      <alignment horizontal="left" vertical="top" wrapText="1"/>
    </xf>
    <xf numFmtId="49" fontId="19" fillId="0" borderId="2" xfId="17" applyNumberFormat="1" applyFont="1" applyBorder="1" applyAlignment="1">
      <alignment horizontal="left" vertical="top" wrapText="1"/>
    </xf>
    <xf numFmtId="17" fontId="19" fillId="0" borderId="11" xfId="17" applyNumberFormat="1" applyFont="1" applyFill="1" applyBorder="1" applyAlignment="1">
      <alignment horizontal="center" vertical="center" wrapText="1"/>
    </xf>
    <xf numFmtId="0" fontId="22" fillId="0" borderId="11" xfId="17" applyFont="1" applyBorder="1" applyAlignment="1">
      <alignment horizontal="right"/>
    </xf>
    <xf numFmtId="49" fontId="19" fillId="0" borderId="4" xfId="17" applyNumberFormat="1" applyFont="1" applyBorder="1" applyAlignment="1">
      <alignment horizontal="left" vertical="top" wrapText="1"/>
    </xf>
    <xf numFmtId="49" fontId="19" fillId="0" borderId="14" xfId="17" applyNumberFormat="1" applyFont="1" applyBorder="1" applyAlignment="1">
      <alignment horizontal="left" vertical="top" wrapText="1"/>
    </xf>
    <xf numFmtId="0" fontId="19" fillId="0" borderId="2" xfId="17" applyFont="1" applyBorder="1" applyAlignment="1">
      <alignment horizontal="center" vertical="top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" fillId="2" borderId="2" xfId="16" applyNumberFormat="1" applyFont="1" applyFill="1" applyBorder="1" applyAlignment="1">
      <alignment horizontal="left" vertical="top" wrapText="1"/>
    </xf>
    <xf numFmtId="49" fontId="18" fillId="0" borderId="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2" fillId="2" borderId="3" xfId="16" applyNumberFormat="1" applyFont="1" applyFill="1" applyBorder="1" applyAlignment="1">
      <alignment horizontal="center" vertical="center" wrapText="1"/>
    </xf>
    <xf numFmtId="0" fontId="22" fillId="0" borderId="0" xfId="17" applyFont="1" applyAlignment="1">
      <alignment horizontal="center"/>
    </xf>
    <xf numFmtId="169" fontId="18" fillId="0" borderId="18" xfId="0" applyNumberFormat="1" applyFont="1" applyFill="1" applyBorder="1" applyAlignment="1">
      <alignment horizontal="right" vertical="center" shrinkToFit="1"/>
    </xf>
    <xf numFmtId="2" fontId="22" fillId="0" borderId="2" xfId="17" applyNumberFormat="1" applyFont="1" applyFill="1" applyBorder="1" applyAlignment="1">
      <alignment horizontal="right" vertical="center"/>
    </xf>
    <xf numFmtId="167" fontId="22" fillId="0" borderId="2" xfId="17" applyNumberFormat="1" applyFont="1" applyFill="1" applyBorder="1" applyAlignment="1">
      <alignment horizontal="right" vertical="center" wrapText="1"/>
    </xf>
    <xf numFmtId="167" fontId="22" fillId="0" borderId="2" xfId="17" applyNumberFormat="1" applyFont="1" applyFill="1" applyBorder="1" applyAlignment="1">
      <alignment vertical="center"/>
    </xf>
    <xf numFmtId="0" fontId="19" fillId="0" borderId="0" xfId="17" applyFont="1" applyBorder="1" applyAlignment="1">
      <alignment horizontal="center" vertical="center" wrapText="1"/>
    </xf>
    <xf numFmtId="49" fontId="19" fillId="0" borderId="2" xfId="17" applyNumberFormat="1" applyFont="1" applyBorder="1" applyAlignment="1">
      <alignment horizontal="right" vertical="top" wrapText="1"/>
    </xf>
    <xf numFmtId="49" fontId="19" fillId="0" borderId="4" xfId="17" applyNumberFormat="1" applyFont="1" applyBorder="1" applyAlignment="1">
      <alignment horizontal="left" vertical="top" wrapText="1"/>
    </xf>
    <xf numFmtId="49" fontId="19" fillId="0" borderId="14" xfId="17" applyNumberFormat="1" applyFont="1" applyBorder="1" applyAlignment="1">
      <alignment horizontal="left" vertical="top" wrapText="1"/>
    </xf>
    <xf numFmtId="49" fontId="19" fillId="0" borderId="11" xfId="17" applyNumberFormat="1" applyFont="1" applyBorder="1" applyAlignment="1">
      <alignment horizontal="left" vertical="top" wrapText="1"/>
    </xf>
    <xf numFmtId="49" fontId="19" fillId="0" borderId="16" xfId="17" applyNumberFormat="1" applyFont="1" applyBorder="1" applyAlignment="1">
      <alignment horizontal="right" vertical="top" wrapText="1"/>
    </xf>
    <xf numFmtId="49" fontId="19" fillId="0" borderId="10" xfId="17" applyNumberFormat="1" applyFont="1" applyBorder="1" applyAlignment="1">
      <alignment horizontal="right" vertical="top" wrapText="1"/>
    </xf>
    <xf numFmtId="49" fontId="19" fillId="0" borderId="17" xfId="17" applyNumberFormat="1" applyFont="1" applyBorder="1" applyAlignment="1">
      <alignment horizontal="right" vertical="top" wrapText="1"/>
    </xf>
    <xf numFmtId="49" fontId="19" fillId="0" borderId="4" xfId="17" applyNumberFormat="1" applyFont="1" applyBorder="1" applyAlignment="1">
      <alignment horizontal="right" vertical="top" wrapText="1"/>
    </xf>
    <xf numFmtId="49" fontId="19" fillId="0" borderId="14" xfId="17" applyNumberFormat="1" applyFont="1" applyBorder="1" applyAlignment="1">
      <alignment horizontal="right" vertical="top" wrapText="1"/>
    </xf>
    <xf numFmtId="49" fontId="19" fillId="0" borderId="11" xfId="17" applyNumberFormat="1" applyFont="1" applyBorder="1" applyAlignment="1">
      <alignment horizontal="right" vertical="top" wrapText="1"/>
    </xf>
    <xf numFmtId="49" fontId="19" fillId="0" borderId="2" xfId="17" applyNumberFormat="1" applyFont="1" applyBorder="1" applyAlignment="1">
      <alignment horizontal="left" vertical="top" wrapText="1"/>
    </xf>
    <xf numFmtId="0" fontId="19" fillId="0" borderId="19" xfId="17" applyFont="1" applyBorder="1" applyAlignment="1">
      <alignment horizontal="center" vertical="center" wrapText="1"/>
    </xf>
    <xf numFmtId="0" fontId="19" fillId="0" borderId="23" xfId="17" applyFont="1" applyBorder="1" applyAlignment="1">
      <alignment horizontal="center" vertical="center" wrapText="1"/>
    </xf>
    <xf numFmtId="0" fontId="19" fillId="0" borderId="25" xfId="17" applyFont="1" applyBorder="1" applyAlignment="1">
      <alignment horizontal="center" vertical="center" wrapText="1"/>
    </xf>
    <xf numFmtId="0" fontId="19" fillId="0" borderId="2" xfId="17" applyFont="1" applyBorder="1" applyAlignment="1">
      <alignment vertical="top" wrapText="1"/>
    </xf>
    <xf numFmtId="0" fontId="19" fillId="0" borderId="2" xfId="17" applyFont="1" applyBorder="1" applyAlignment="1">
      <alignment horizontal="left" vertical="top" wrapText="1"/>
    </xf>
    <xf numFmtId="0" fontId="19" fillId="2" borderId="2" xfId="17" applyFont="1" applyFill="1" applyBorder="1" applyAlignment="1">
      <alignment horizontal="left" vertical="top" wrapText="1"/>
    </xf>
    <xf numFmtId="0" fontId="19" fillId="0" borderId="19" xfId="17" applyFont="1" applyBorder="1" applyAlignment="1">
      <alignment horizontal="center" wrapText="1"/>
    </xf>
    <xf numFmtId="0" fontId="19" fillId="0" borderId="23" xfId="17" applyFont="1" applyBorder="1" applyAlignment="1">
      <alignment horizontal="center" wrapText="1"/>
    </xf>
    <xf numFmtId="0" fontId="19" fillId="0" borderId="25" xfId="17" applyFont="1" applyBorder="1" applyAlignment="1">
      <alignment horizontal="center" wrapText="1"/>
    </xf>
    <xf numFmtId="0" fontId="19" fillId="0" borderId="20" xfId="17" applyFont="1" applyBorder="1" applyAlignment="1">
      <alignment horizontal="center" wrapText="1"/>
    </xf>
    <xf numFmtId="0" fontId="19" fillId="0" borderId="21" xfId="17" applyFont="1" applyBorder="1" applyAlignment="1">
      <alignment horizontal="center" wrapText="1"/>
    </xf>
    <xf numFmtId="0" fontId="19" fillId="0" borderId="22" xfId="17" applyFont="1" applyBorder="1" applyAlignment="1">
      <alignment horizontal="center" wrapText="1"/>
    </xf>
    <xf numFmtId="0" fontId="19" fillId="0" borderId="20" xfId="17" applyFont="1" applyBorder="1" applyAlignment="1">
      <alignment horizontal="center" vertical="center" wrapText="1"/>
    </xf>
    <xf numFmtId="0" fontId="19" fillId="0" borderId="22" xfId="17" applyFont="1" applyBorder="1" applyAlignment="1">
      <alignment horizontal="center" vertical="center" wrapText="1"/>
    </xf>
    <xf numFmtId="0" fontId="19" fillId="0" borderId="2" xfId="17" applyFont="1" applyBorder="1" applyAlignment="1">
      <alignment horizontal="center" wrapText="1"/>
    </xf>
  </cellXfs>
  <cellStyles count="18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Гиперссылка" xfId="15" builtinId="8"/>
    <cellStyle name="Обычный" xfId="0" builtinId="0"/>
    <cellStyle name="Обычный 2" xfId="11"/>
    <cellStyle name="Обычный 2 2" xfId="12"/>
    <cellStyle name="Обычный 2 3" xfId="16"/>
    <cellStyle name="Обычный 3" xfId="13"/>
    <cellStyle name="Обычный 4" xfId="17"/>
    <cellStyle name="Обычный_СМЕТА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3\&#1047;&#1072;&#1082;&#1091;&#1087;&#1082;&#1080;\&#1047;&#1072;&#1082;&#1091;&#1087;&#1082;&#1080;\&#1079;&#1072;&#1082;&#1091;&#1087;&#1082;&#1080;\&#1047;&#1072;&#1082;&#1083;&#1102;&#1095;&#1077;&#1085;&#1080;&#1103;%20&#1087;&#1086;%20&#1087;&#1088;&#1080;&#1077;&#1084;&#1082;&#1077;\&#1056;&#1077;&#1077;&#1089;&#1090;&#1088;%20&#1076;&#1086;&#1075;&#1086;&#1074;&#1086;&#1088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лючений"/>
      <sheetName val="Отчет"/>
      <sheetName val="Отчет (2)"/>
      <sheetName val="Заявка бюджет 2015"/>
      <sheetName val="Лист3"/>
    </sheetNames>
    <sheetDataSet>
      <sheetData sheetId="0">
        <row r="114">
          <cell r="E114" t="str">
            <v>ООО "Управляющая компания "МУСОРОВОЗОВ"</v>
          </cell>
        </row>
        <row r="126">
          <cell r="E126" t="str">
            <v>ООО "Полиграфзащита"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topLeftCell="B1" zoomScale="85" zoomScaleNormal="85" workbookViewId="0">
      <selection activeCell="H28" sqref="H28"/>
    </sheetView>
  </sheetViews>
  <sheetFormatPr defaultColWidth="12.28515625" defaultRowHeight="12.75" outlineLevelCol="1"/>
  <cols>
    <col min="1" max="1" width="21.85546875" style="33" customWidth="1" outlineLevel="1"/>
    <col min="2" max="2" width="10.42578125" style="33" customWidth="1" outlineLevel="1"/>
    <col min="3" max="3" width="11.7109375" style="33" customWidth="1" outlineLevel="1"/>
    <col min="4" max="4" width="7.85546875" style="33" customWidth="1"/>
    <col min="5" max="5" width="36.85546875" style="33" customWidth="1"/>
    <col min="6" max="6" width="11.85546875" style="33" customWidth="1"/>
    <col min="7" max="7" width="11.28515625" style="33" customWidth="1"/>
    <col min="8" max="8" width="15.140625" style="33" customWidth="1"/>
    <col min="9" max="9" width="12.85546875" style="33" customWidth="1"/>
    <col min="10" max="10" width="9.140625" style="33" customWidth="1"/>
    <col min="11" max="11" width="13.28515625" style="33" bestFit="1" customWidth="1"/>
    <col min="12" max="12" width="14.28515625" style="33" customWidth="1"/>
    <col min="13" max="13" width="18.140625" style="253" customWidth="1"/>
    <col min="14" max="14" width="10.5703125" style="33" customWidth="1"/>
    <col min="15" max="15" width="8.7109375" style="33" customWidth="1"/>
    <col min="16" max="16384" width="12.28515625" style="33"/>
  </cols>
  <sheetData>
    <row r="1" spans="1:17">
      <c r="D1" s="34" t="s">
        <v>134</v>
      </c>
    </row>
    <row r="2" spans="1:17">
      <c r="D2" s="34" t="s">
        <v>135</v>
      </c>
    </row>
    <row r="3" spans="1:17">
      <c r="E3" s="35" t="s">
        <v>136</v>
      </c>
      <c r="F3" s="36">
        <v>2015</v>
      </c>
      <c r="G3" s="37" t="s">
        <v>137</v>
      </c>
    </row>
    <row r="4" spans="1:17">
      <c r="A4" s="38"/>
    </row>
    <row r="5" spans="1:17">
      <c r="A5" s="23" t="s">
        <v>138</v>
      </c>
      <c r="B5" s="273" t="s">
        <v>139</v>
      </c>
      <c r="C5" s="273"/>
      <c r="D5" s="273"/>
      <c r="E5" s="273"/>
      <c r="F5" s="273"/>
      <c r="G5" s="273"/>
      <c r="H5" s="273"/>
      <c r="I5" s="273"/>
      <c r="J5" s="273"/>
      <c r="K5" s="273"/>
    </row>
    <row r="6" spans="1:17" ht="38.25">
      <c r="A6" s="23" t="s">
        <v>140</v>
      </c>
      <c r="B6" s="273" t="s">
        <v>141</v>
      </c>
      <c r="C6" s="273"/>
      <c r="D6" s="273"/>
      <c r="E6" s="273"/>
      <c r="F6" s="273"/>
      <c r="G6" s="273"/>
      <c r="H6" s="273"/>
      <c r="I6" s="273"/>
      <c r="J6" s="273"/>
      <c r="K6" s="273"/>
    </row>
    <row r="7" spans="1:17">
      <c r="A7" s="23" t="s">
        <v>120</v>
      </c>
      <c r="B7" s="274">
        <v>1831098124</v>
      </c>
      <c r="C7" s="274"/>
      <c r="D7" s="274"/>
      <c r="E7" s="274"/>
      <c r="F7" s="274"/>
      <c r="G7" s="274"/>
      <c r="H7" s="274"/>
      <c r="I7" s="274"/>
      <c r="J7" s="274"/>
      <c r="K7" s="274"/>
    </row>
    <row r="8" spans="1:17">
      <c r="A8" s="23" t="s">
        <v>121</v>
      </c>
      <c r="B8" s="274">
        <v>183101001</v>
      </c>
      <c r="C8" s="274"/>
      <c r="D8" s="274"/>
      <c r="E8" s="274"/>
      <c r="F8" s="274"/>
      <c r="G8" s="274"/>
      <c r="H8" s="274"/>
      <c r="I8" s="274"/>
      <c r="J8" s="274"/>
      <c r="K8" s="274"/>
    </row>
    <row r="9" spans="1:17">
      <c r="A9" s="23" t="s">
        <v>142</v>
      </c>
      <c r="B9" s="275">
        <v>94701000</v>
      </c>
      <c r="C9" s="275"/>
      <c r="D9" s="275"/>
      <c r="E9" s="275"/>
      <c r="F9" s="275"/>
      <c r="G9" s="275"/>
      <c r="H9" s="275"/>
      <c r="I9" s="275"/>
      <c r="J9" s="275"/>
      <c r="K9" s="275"/>
    </row>
    <row r="10" spans="1:17" ht="13.5" thickBot="1">
      <c r="A10" s="38"/>
    </row>
    <row r="11" spans="1:17" ht="13.5" thickBot="1">
      <c r="A11" s="276" t="s">
        <v>143</v>
      </c>
      <c r="B11" s="276" t="s">
        <v>144</v>
      </c>
      <c r="C11" s="276" t="s">
        <v>145</v>
      </c>
      <c r="D11" s="279" t="s">
        <v>146</v>
      </c>
      <c r="E11" s="280"/>
      <c r="F11" s="280"/>
      <c r="G11" s="280"/>
      <c r="H11" s="280"/>
      <c r="I11" s="280"/>
      <c r="J11" s="280"/>
      <c r="K11" s="280"/>
      <c r="L11" s="281"/>
      <c r="M11" s="270" t="s">
        <v>147</v>
      </c>
      <c r="N11" s="270" t="s">
        <v>148</v>
      </c>
      <c r="O11" s="270" t="s">
        <v>149</v>
      </c>
    </row>
    <row r="12" spans="1:17" s="39" customFormat="1" ht="13.5" thickBot="1">
      <c r="A12" s="277"/>
      <c r="B12" s="277"/>
      <c r="C12" s="277"/>
      <c r="D12" s="270" t="s">
        <v>150</v>
      </c>
      <c r="E12" s="270" t="s">
        <v>151</v>
      </c>
      <c r="F12" s="270" t="s">
        <v>152</v>
      </c>
      <c r="G12" s="270" t="s">
        <v>153</v>
      </c>
      <c r="H12" s="270" t="s">
        <v>154</v>
      </c>
      <c r="I12" s="270" t="s">
        <v>155</v>
      </c>
      <c r="J12" s="270" t="s">
        <v>156</v>
      </c>
      <c r="K12" s="282" t="s">
        <v>157</v>
      </c>
      <c r="L12" s="283"/>
      <c r="M12" s="271"/>
      <c r="N12" s="271"/>
      <c r="O12" s="271"/>
    </row>
    <row r="13" spans="1:17" s="39" customFormat="1" ht="38.25">
      <c r="A13" s="277"/>
      <c r="B13" s="277"/>
      <c r="C13" s="277"/>
      <c r="D13" s="271"/>
      <c r="E13" s="271"/>
      <c r="F13" s="271"/>
      <c r="G13" s="271"/>
      <c r="H13" s="271"/>
      <c r="I13" s="271"/>
      <c r="J13" s="271"/>
      <c r="K13" s="40" t="s">
        <v>158</v>
      </c>
      <c r="L13" s="270" t="s">
        <v>159</v>
      </c>
      <c r="M13" s="271"/>
      <c r="N13" s="271"/>
      <c r="O13" s="271"/>
    </row>
    <row r="14" spans="1:17" s="39" customFormat="1" ht="13.5" thickBot="1">
      <c r="A14" s="278"/>
      <c r="B14" s="278"/>
      <c r="C14" s="278"/>
      <c r="D14" s="272"/>
      <c r="E14" s="272"/>
      <c r="F14" s="272"/>
      <c r="G14" s="272"/>
      <c r="H14" s="272"/>
      <c r="I14" s="272"/>
      <c r="J14" s="272"/>
      <c r="K14" s="41" t="s">
        <v>160</v>
      </c>
      <c r="L14" s="272"/>
      <c r="M14" s="272"/>
      <c r="N14" s="272"/>
      <c r="O14" s="272"/>
    </row>
    <row r="15" spans="1:17">
      <c r="A15" s="42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  <c r="N15" s="45">
        <v>14</v>
      </c>
      <c r="O15" s="46">
        <v>15</v>
      </c>
      <c r="P15" s="39"/>
      <c r="Q15" s="39"/>
    </row>
    <row r="16" spans="1:17" s="39" customFormat="1" ht="51">
      <c r="A16" s="139" t="s">
        <v>85</v>
      </c>
      <c r="B16" s="30">
        <v>0</v>
      </c>
      <c r="C16" s="30">
        <v>0</v>
      </c>
      <c r="D16" s="24">
        <v>1</v>
      </c>
      <c r="E16" s="139" t="s">
        <v>359</v>
      </c>
      <c r="F16" s="139">
        <v>0</v>
      </c>
      <c r="G16" s="47">
        <v>0</v>
      </c>
      <c r="H16" s="47">
        <v>0</v>
      </c>
      <c r="I16" s="213">
        <v>326.90856000000002</v>
      </c>
      <c r="J16" s="139">
        <v>0</v>
      </c>
      <c r="K16" s="140">
        <v>42064</v>
      </c>
      <c r="L16" s="140">
        <v>42367</v>
      </c>
      <c r="M16" s="252" t="s">
        <v>361</v>
      </c>
      <c r="N16" s="233" t="s">
        <v>378</v>
      </c>
      <c r="O16" s="233" t="s">
        <v>400</v>
      </c>
    </row>
    <row r="17" spans="1:17" s="39" customFormat="1" ht="38.25">
      <c r="A17" s="139" t="s">
        <v>87</v>
      </c>
      <c r="B17" s="30" t="s">
        <v>198</v>
      </c>
      <c r="C17" s="30" t="s">
        <v>189</v>
      </c>
      <c r="D17" s="24">
        <v>2</v>
      </c>
      <c r="E17" s="139" t="s">
        <v>365</v>
      </c>
      <c r="F17" s="139" t="s">
        <v>336</v>
      </c>
      <c r="G17" s="47" t="s">
        <v>1</v>
      </c>
      <c r="H17" s="47" t="s">
        <v>1</v>
      </c>
      <c r="I17" s="213">
        <v>98.85</v>
      </c>
      <c r="J17" s="139">
        <v>0</v>
      </c>
      <c r="K17" s="140">
        <v>42005</v>
      </c>
      <c r="L17" s="140">
        <v>42339</v>
      </c>
      <c r="M17" s="252" t="s">
        <v>115</v>
      </c>
      <c r="N17" s="233">
        <v>0</v>
      </c>
      <c r="O17" s="233">
        <v>0</v>
      </c>
    </row>
    <row r="18" spans="1:17" s="39" customFormat="1" ht="38.25">
      <c r="A18" s="139" t="s">
        <v>87</v>
      </c>
      <c r="B18" s="30" t="s">
        <v>161</v>
      </c>
      <c r="C18" s="30" t="s">
        <v>347</v>
      </c>
      <c r="D18" s="24">
        <v>3</v>
      </c>
      <c r="E18" s="139" t="s">
        <v>369</v>
      </c>
      <c r="F18" s="139">
        <v>0</v>
      </c>
      <c r="G18" s="47" t="s">
        <v>370</v>
      </c>
      <c r="H18" s="47">
        <v>5</v>
      </c>
      <c r="I18" s="213">
        <v>50.081659999999999</v>
      </c>
      <c r="J18" s="139">
        <v>0</v>
      </c>
      <c r="K18" s="140">
        <v>42125</v>
      </c>
      <c r="L18" s="140">
        <v>42125</v>
      </c>
      <c r="M18" s="252" t="s">
        <v>115</v>
      </c>
      <c r="N18" s="233" t="s">
        <v>364</v>
      </c>
      <c r="O18" s="233">
        <v>0</v>
      </c>
    </row>
    <row r="19" spans="1:17" s="39" customFormat="1" ht="43.5" customHeight="1">
      <c r="A19" s="139" t="s">
        <v>87</v>
      </c>
      <c r="B19" s="30">
        <v>0</v>
      </c>
      <c r="C19" s="30">
        <v>0</v>
      </c>
      <c r="D19" s="24">
        <v>4</v>
      </c>
      <c r="E19" s="139" t="s">
        <v>360</v>
      </c>
      <c r="F19" s="139">
        <v>0</v>
      </c>
      <c r="G19" s="47">
        <v>0</v>
      </c>
      <c r="H19" s="47">
        <v>0</v>
      </c>
      <c r="I19" s="213">
        <v>249.79042000000001</v>
      </c>
      <c r="J19" s="214">
        <v>0</v>
      </c>
      <c r="K19" s="140">
        <v>42065</v>
      </c>
      <c r="L19" s="140">
        <v>42368</v>
      </c>
      <c r="M19" s="252" t="s">
        <v>361</v>
      </c>
      <c r="N19" s="233" t="s">
        <v>378</v>
      </c>
      <c r="O19" s="233" t="s">
        <v>400</v>
      </c>
    </row>
    <row r="20" spans="1:17" s="39" customFormat="1" ht="102">
      <c r="A20" s="139" t="s">
        <v>88</v>
      </c>
      <c r="B20" s="30" t="s">
        <v>161</v>
      </c>
      <c r="C20" s="30" t="s">
        <v>190</v>
      </c>
      <c r="D20" s="24">
        <v>5</v>
      </c>
      <c r="E20" s="139" t="s">
        <v>379</v>
      </c>
      <c r="F20" s="139" t="s">
        <v>1</v>
      </c>
      <c r="G20" s="47" t="s">
        <v>129</v>
      </c>
      <c r="H20" s="47">
        <v>0</v>
      </c>
      <c r="I20" s="213">
        <v>262.5</v>
      </c>
      <c r="J20" s="214" t="s">
        <v>352</v>
      </c>
      <c r="K20" s="140">
        <v>42095</v>
      </c>
      <c r="L20" s="140">
        <v>42125</v>
      </c>
      <c r="M20" s="252" t="s">
        <v>111</v>
      </c>
      <c r="N20" s="233" t="s">
        <v>364</v>
      </c>
      <c r="O20" s="233">
        <v>0</v>
      </c>
    </row>
    <row r="21" spans="1:17" s="39" customFormat="1" ht="40.5" customHeight="1">
      <c r="A21" s="139" t="s">
        <v>89</v>
      </c>
      <c r="B21" s="30" t="s">
        <v>161</v>
      </c>
      <c r="C21" s="30" t="s">
        <v>192</v>
      </c>
      <c r="D21" s="24">
        <v>6</v>
      </c>
      <c r="E21" s="139" t="s">
        <v>398</v>
      </c>
      <c r="F21" s="139" t="s">
        <v>1</v>
      </c>
      <c r="G21" s="47" t="s">
        <v>1</v>
      </c>
      <c r="H21" s="47" t="s">
        <v>1</v>
      </c>
      <c r="I21" s="213">
        <v>31.21</v>
      </c>
      <c r="J21" s="214" t="s">
        <v>1</v>
      </c>
      <c r="K21" s="140">
        <v>42248</v>
      </c>
      <c r="L21" s="140">
        <v>42278</v>
      </c>
      <c r="M21" s="252" t="s">
        <v>115</v>
      </c>
      <c r="N21" s="233">
        <v>0</v>
      </c>
      <c r="O21" s="233">
        <v>0</v>
      </c>
    </row>
    <row r="22" spans="1:17" s="39" customFormat="1" ht="38.25">
      <c r="A22" s="139" t="s">
        <v>90</v>
      </c>
      <c r="B22" s="30" t="s">
        <v>162</v>
      </c>
      <c r="C22" s="30" t="s">
        <v>348</v>
      </c>
      <c r="D22" s="24">
        <v>7</v>
      </c>
      <c r="E22" s="139" t="s">
        <v>381</v>
      </c>
      <c r="F22" s="139" t="s">
        <v>362</v>
      </c>
      <c r="G22" s="47" t="s">
        <v>129</v>
      </c>
      <c r="H22" s="47">
        <v>3000</v>
      </c>
      <c r="I22" s="213">
        <v>57</v>
      </c>
      <c r="J22" s="214">
        <v>0</v>
      </c>
      <c r="K22" s="140">
        <v>42036</v>
      </c>
      <c r="L22" s="140">
        <v>42064</v>
      </c>
      <c r="M22" s="252" t="s">
        <v>105</v>
      </c>
      <c r="N22" s="233">
        <v>0</v>
      </c>
      <c r="O22" s="233">
        <v>0</v>
      </c>
    </row>
    <row r="23" spans="1:17" s="39" customFormat="1" ht="63.75">
      <c r="A23" s="139" t="s">
        <v>90</v>
      </c>
      <c r="B23" s="30" t="s">
        <v>162</v>
      </c>
      <c r="C23" s="30" t="s">
        <v>163</v>
      </c>
      <c r="D23" s="24">
        <v>8</v>
      </c>
      <c r="E23" s="139" t="s">
        <v>366</v>
      </c>
      <c r="F23" s="139" t="s">
        <v>243</v>
      </c>
      <c r="G23" s="47" t="s">
        <v>1</v>
      </c>
      <c r="H23" s="47" t="s">
        <v>1</v>
      </c>
      <c r="I23" s="213">
        <v>165.88</v>
      </c>
      <c r="J23" s="214" t="s">
        <v>1</v>
      </c>
      <c r="K23" s="140">
        <v>42005</v>
      </c>
      <c r="L23" s="140">
        <v>42339</v>
      </c>
      <c r="M23" s="252" t="s">
        <v>105</v>
      </c>
      <c r="N23" s="233">
        <v>0</v>
      </c>
      <c r="O23" s="233">
        <v>0</v>
      </c>
    </row>
    <row r="24" spans="1:17" s="39" customFormat="1" ht="25.5">
      <c r="A24" s="139" t="s">
        <v>216</v>
      </c>
      <c r="B24" s="30" t="s">
        <v>214</v>
      </c>
      <c r="C24" s="30" t="s">
        <v>193</v>
      </c>
      <c r="D24" s="24">
        <v>9</v>
      </c>
      <c r="E24" s="139" t="s">
        <v>223</v>
      </c>
      <c r="F24" s="139" t="s">
        <v>1</v>
      </c>
      <c r="G24" s="47" t="s">
        <v>1</v>
      </c>
      <c r="H24" s="47" t="s">
        <v>1</v>
      </c>
      <c r="I24" s="213">
        <v>256.99</v>
      </c>
      <c r="J24" s="214" t="s">
        <v>1</v>
      </c>
      <c r="K24" s="140">
        <v>42005</v>
      </c>
      <c r="L24" s="140">
        <v>42339</v>
      </c>
      <c r="M24" s="252" t="s">
        <v>106</v>
      </c>
      <c r="N24" s="233">
        <v>0</v>
      </c>
      <c r="O24" s="233">
        <v>0</v>
      </c>
    </row>
    <row r="25" spans="1:17" s="39" customFormat="1" ht="25.5">
      <c r="A25" s="139" t="s">
        <v>216</v>
      </c>
      <c r="B25" s="30" t="s">
        <v>213</v>
      </c>
      <c r="C25" s="30" t="s">
        <v>188</v>
      </c>
      <c r="D25" s="24">
        <v>10</v>
      </c>
      <c r="E25" s="139" t="s">
        <v>221</v>
      </c>
      <c r="F25" s="139" t="s">
        <v>1</v>
      </c>
      <c r="G25" s="47" t="s">
        <v>1</v>
      </c>
      <c r="H25" s="47" t="s">
        <v>1</v>
      </c>
      <c r="I25" s="213">
        <v>228.06</v>
      </c>
      <c r="J25" s="214" t="s">
        <v>1</v>
      </c>
      <c r="K25" s="140">
        <v>42005</v>
      </c>
      <c r="L25" s="140">
        <v>42339</v>
      </c>
      <c r="M25" s="252" t="s">
        <v>108</v>
      </c>
      <c r="N25" s="233">
        <v>0</v>
      </c>
      <c r="O25" s="233">
        <v>0</v>
      </c>
    </row>
    <row r="26" spans="1:17" s="39" customFormat="1" ht="74.25" customHeight="1">
      <c r="A26" s="139" t="s">
        <v>82</v>
      </c>
      <c r="B26" s="30" t="s">
        <v>368</v>
      </c>
      <c r="C26" s="30" t="s">
        <v>195</v>
      </c>
      <c r="D26" s="24">
        <v>11</v>
      </c>
      <c r="E26" s="139" t="s">
        <v>224</v>
      </c>
      <c r="F26" s="139" t="s">
        <v>1</v>
      </c>
      <c r="G26" s="47" t="s">
        <v>1</v>
      </c>
      <c r="H26" s="47" t="s">
        <v>1</v>
      </c>
      <c r="I26" s="213">
        <v>1464.6</v>
      </c>
      <c r="J26" s="214" t="s">
        <v>1</v>
      </c>
      <c r="K26" s="140">
        <v>42005</v>
      </c>
      <c r="L26" s="140">
        <v>42339</v>
      </c>
      <c r="M26" s="252" t="s">
        <v>109</v>
      </c>
      <c r="N26" s="233">
        <v>0</v>
      </c>
      <c r="O26" s="233">
        <v>0</v>
      </c>
    </row>
    <row r="27" spans="1:17" s="39" customFormat="1" ht="74.25" customHeight="1">
      <c r="A27" s="139" t="s">
        <v>82</v>
      </c>
      <c r="B27" s="30" t="s">
        <v>380</v>
      </c>
      <c r="C27" s="30" t="s">
        <v>367</v>
      </c>
      <c r="D27" s="24">
        <v>12</v>
      </c>
      <c r="E27" s="139" t="s">
        <v>382</v>
      </c>
      <c r="F27" s="139">
        <v>0</v>
      </c>
      <c r="G27" s="47">
        <v>0</v>
      </c>
      <c r="H27" s="47">
        <v>0</v>
      </c>
      <c r="I27" s="213">
        <v>411.00727999999998</v>
      </c>
      <c r="J27" s="214">
        <v>0</v>
      </c>
      <c r="K27" s="140">
        <v>42005</v>
      </c>
      <c r="L27" s="140">
        <v>42339</v>
      </c>
      <c r="M27" s="252" t="s">
        <v>361</v>
      </c>
      <c r="N27" s="233">
        <v>0</v>
      </c>
      <c r="O27" s="233">
        <v>0</v>
      </c>
    </row>
    <row r="28" spans="1:17" s="39" customFormat="1" ht="46.5" customHeight="1">
      <c r="A28" s="139" t="s">
        <v>83</v>
      </c>
      <c r="B28" s="30" t="s">
        <v>393</v>
      </c>
      <c r="C28" s="30" t="s">
        <v>231</v>
      </c>
      <c r="D28" s="24">
        <v>13</v>
      </c>
      <c r="E28" s="139" t="s">
        <v>228</v>
      </c>
      <c r="F28" s="139" t="s">
        <v>242</v>
      </c>
      <c r="G28" s="47" t="s">
        <v>131</v>
      </c>
      <c r="H28" s="47">
        <v>1</v>
      </c>
      <c r="I28" s="213">
        <v>59.988999999999997</v>
      </c>
      <c r="J28" s="214" t="s">
        <v>232</v>
      </c>
      <c r="K28" s="140">
        <v>41974</v>
      </c>
      <c r="L28" s="140">
        <v>42005</v>
      </c>
      <c r="M28" s="252" t="s">
        <v>111</v>
      </c>
      <c r="N28" s="233">
        <v>0</v>
      </c>
      <c r="O28" s="233">
        <v>0</v>
      </c>
    </row>
    <row r="29" spans="1:17" s="39" customFormat="1" ht="24.75" customHeight="1">
      <c r="A29" s="139" t="s">
        <v>83</v>
      </c>
      <c r="B29" s="30" t="s">
        <v>394</v>
      </c>
      <c r="C29" s="30" t="s">
        <v>194</v>
      </c>
      <c r="D29" s="24">
        <v>14</v>
      </c>
      <c r="E29" s="139" t="s">
        <v>235</v>
      </c>
      <c r="F29" s="139" t="s">
        <v>1</v>
      </c>
      <c r="G29" s="47" t="s">
        <v>131</v>
      </c>
      <c r="H29" s="47">
        <v>1</v>
      </c>
      <c r="I29" s="213">
        <v>690</v>
      </c>
      <c r="J29" s="214" t="s">
        <v>233</v>
      </c>
      <c r="K29" s="140">
        <v>41974</v>
      </c>
      <c r="L29" s="140">
        <v>42005</v>
      </c>
      <c r="M29" s="252" t="s">
        <v>110</v>
      </c>
      <c r="N29" s="233">
        <v>0</v>
      </c>
      <c r="O29" s="233">
        <v>0</v>
      </c>
    </row>
    <row r="30" spans="1:17" s="39" customFormat="1" ht="38.25" customHeight="1">
      <c r="A30" s="139" t="s">
        <v>83</v>
      </c>
      <c r="B30" s="30" t="s">
        <v>394</v>
      </c>
      <c r="C30" s="30" t="s">
        <v>194</v>
      </c>
      <c r="D30" s="24">
        <v>15</v>
      </c>
      <c r="E30" s="139" t="s">
        <v>235</v>
      </c>
      <c r="F30" s="139" t="s">
        <v>404</v>
      </c>
      <c r="G30" s="47" t="s">
        <v>131</v>
      </c>
      <c r="H30" s="47">
        <v>1</v>
      </c>
      <c r="I30" s="213">
        <v>1370</v>
      </c>
      <c r="J30" s="214" t="s">
        <v>405</v>
      </c>
      <c r="K30" s="140">
        <v>42309</v>
      </c>
      <c r="L30" s="140">
        <v>42339</v>
      </c>
      <c r="M30" s="252" t="s">
        <v>111</v>
      </c>
      <c r="N30" s="233" t="s">
        <v>403</v>
      </c>
      <c r="O30" s="233">
        <v>0</v>
      </c>
    </row>
    <row r="31" spans="1:17">
      <c r="A31" s="239"/>
      <c r="B31" s="247"/>
      <c r="C31" s="248"/>
      <c r="D31" s="246"/>
      <c r="E31" s="249"/>
      <c r="F31" s="246"/>
      <c r="G31" s="47" t="s">
        <v>363</v>
      </c>
      <c r="H31" s="47"/>
      <c r="I31" s="47">
        <v>5722.8669200000004</v>
      </c>
      <c r="J31" s="238"/>
      <c r="K31" s="238"/>
      <c r="L31" s="238"/>
      <c r="M31" s="47"/>
      <c r="N31" s="246"/>
      <c r="O31" s="238"/>
      <c r="P31" s="39"/>
      <c r="Q31" s="39"/>
    </row>
    <row r="32" spans="1:17">
      <c r="A32" s="239"/>
      <c r="B32" s="247"/>
      <c r="C32" s="248"/>
      <c r="D32" s="246"/>
      <c r="E32" s="249"/>
      <c r="F32" s="246"/>
      <c r="G32" s="239"/>
      <c r="H32" s="239"/>
      <c r="I32" s="47"/>
      <c r="J32" s="238"/>
      <c r="K32" s="238"/>
      <c r="L32" s="238"/>
      <c r="M32" s="47"/>
      <c r="N32" s="246"/>
      <c r="O32" s="238"/>
    </row>
    <row r="33" spans="1:15" ht="21" customHeight="1">
      <c r="A33" s="260" t="s">
        <v>383</v>
      </c>
      <c r="B33" s="261"/>
      <c r="C33" s="261"/>
      <c r="D33" s="261"/>
      <c r="E33" s="261"/>
      <c r="F33" s="261"/>
      <c r="G33" s="262"/>
      <c r="H33" s="241"/>
      <c r="I33" s="241"/>
      <c r="J33" s="238"/>
      <c r="K33" s="238"/>
      <c r="L33" s="238"/>
      <c r="M33" s="47"/>
      <c r="N33" s="246"/>
      <c r="O33" s="238"/>
    </row>
    <row r="34" spans="1:15" ht="21" customHeight="1">
      <c r="A34" s="239"/>
      <c r="B34" s="239"/>
      <c r="C34" s="239"/>
      <c r="D34" s="239"/>
      <c r="E34" s="241" t="s">
        <v>396</v>
      </c>
      <c r="F34" s="239"/>
      <c r="G34" s="239"/>
      <c r="H34" s="239"/>
      <c r="I34" s="239"/>
      <c r="J34" s="238"/>
      <c r="K34" s="238"/>
      <c r="L34" s="238"/>
      <c r="M34" s="47"/>
      <c r="N34" s="246"/>
      <c r="O34" s="238"/>
    </row>
    <row r="35" spans="1:15" ht="21" customHeight="1">
      <c r="A35" s="260" t="s">
        <v>384</v>
      </c>
      <c r="B35" s="261"/>
      <c r="C35" s="261"/>
      <c r="D35" s="261"/>
      <c r="E35" s="261"/>
      <c r="F35" s="261"/>
      <c r="G35" s="262"/>
      <c r="H35" s="241"/>
      <c r="I35" s="241"/>
      <c r="J35" s="238"/>
      <c r="K35" s="238"/>
      <c r="L35" s="238"/>
      <c r="M35" s="47"/>
      <c r="N35" s="246"/>
      <c r="O35" s="238"/>
    </row>
    <row r="36" spans="1:15" ht="25.5">
      <c r="A36" s="237" t="s">
        <v>85</v>
      </c>
      <c r="B36" s="236"/>
      <c r="C36" s="236"/>
      <c r="D36" s="236"/>
      <c r="E36" s="48"/>
      <c r="F36" s="237"/>
      <c r="G36" s="47"/>
      <c r="H36" s="48"/>
      <c r="I36" s="257">
        <v>246.25883999999999</v>
      </c>
      <c r="J36" s="49"/>
      <c r="K36" s="50"/>
      <c r="L36" s="51"/>
      <c r="M36" s="52" t="s">
        <v>104</v>
      </c>
      <c r="N36" s="50"/>
      <c r="O36" s="50"/>
    </row>
    <row r="37" spans="1:15" ht="25.5">
      <c r="A37" s="237" t="s">
        <v>86</v>
      </c>
      <c r="B37" s="236"/>
      <c r="C37" s="236"/>
      <c r="D37" s="236"/>
      <c r="E37" s="48"/>
      <c r="F37" s="237"/>
      <c r="G37" s="47"/>
      <c r="H37" s="48"/>
      <c r="I37" s="257">
        <v>77.31</v>
      </c>
      <c r="J37" s="49"/>
      <c r="K37" s="50"/>
      <c r="L37" s="51"/>
      <c r="M37" s="52" t="s">
        <v>104</v>
      </c>
      <c r="N37" s="50"/>
      <c r="O37" s="50"/>
    </row>
    <row r="38" spans="1:15" ht="25.5">
      <c r="A38" s="237" t="s">
        <v>87</v>
      </c>
      <c r="B38" s="236"/>
      <c r="C38" s="236"/>
      <c r="D38" s="236"/>
      <c r="E38" s="48"/>
      <c r="F38" s="237"/>
      <c r="G38" s="47"/>
      <c r="H38" s="48"/>
      <c r="I38" s="257">
        <v>50</v>
      </c>
      <c r="J38" s="49"/>
      <c r="K38" s="50"/>
      <c r="L38" s="51"/>
      <c r="M38" s="52" t="s">
        <v>104</v>
      </c>
      <c r="N38" s="50"/>
      <c r="O38" s="50"/>
    </row>
    <row r="39" spans="1:15" ht="25.5">
      <c r="A39" s="237" t="s">
        <v>88</v>
      </c>
      <c r="B39" s="236"/>
      <c r="C39" s="236"/>
      <c r="D39" s="236"/>
      <c r="E39" s="48"/>
      <c r="F39" s="237"/>
      <c r="G39" s="47"/>
      <c r="H39" s="48"/>
      <c r="I39" s="257">
        <v>187.50400000000002</v>
      </c>
      <c r="J39" s="49"/>
      <c r="K39" s="50"/>
      <c r="L39" s="51"/>
      <c r="M39" s="52" t="s">
        <v>104</v>
      </c>
      <c r="N39" s="50"/>
      <c r="O39" s="50"/>
    </row>
    <row r="40" spans="1:15" ht="25.5">
      <c r="A40" s="237" t="s">
        <v>89</v>
      </c>
      <c r="B40" s="236"/>
      <c r="C40" s="236"/>
      <c r="D40" s="236"/>
      <c r="E40" s="48"/>
      <c r="F40" s="237"/>
      <c r="G40" s="47"/>
      <c r="H40" s="48"/>
      <c r="I40" s="257">
        <v>33.191000000000003</v>
      </c>
      <c r="J40" s="49"/>
      <c r="K40" s="50"/>
      <c r="L40" s="51"/>
      <c r="M40" s="52" t="s">
        <v>104</v>
      </c>
      <c r="N40" s="50"/>
      <c r="O40" s="50"/>
    </row>
    <row r="41" spans="1:15" ht="25.5">
      <c r="A41" s="237" t="s">
        <v>90</v>
      </c>
      <c r="B41" s="236"/>
      <c r="C41" s="236"/>
      <c r="D41" s="236"/>
      <c r="E41" s="48"/>
      <c r="F41" s="237"/>
      <c r="G41" s="47"/>
      <c r="H41" s="48"/>
      <c r="I41" s="257">
        <v>169.10010999999997</v>
      </c>
      <c r="J41" s="49"/>
      <c r="K41" s="50"/>
      <c r="L41" s="51"/>
      <c r="M41" s="52" t="s">
        <v>104</v>
      </c>
      <c r="N41" s="50"/>
      <c r="O41" s="50"/>
    </row>
    <row r="42" spans="1:15" ht="25.5">
      <c r="A42" s="237" t="s">
        <v>91</v>
      </c>
      <c r="B42" s="236"/>
      <c r="C42" s="236"/>
      <c r="D42" s="236"/>
      <c r="E42" s="48"/>
      <c r="F42" s="237"/>
      <c r="G42" s="47"/>
      <c r="H42" s="48"/>
      <c r="I42" s="257">
        <v>1.2000000000000002</v>
      </c>
      <c r="J42" s="49"/>
      <c r="K42" s="50"/>
      <c r="L42" s="51"/>
      <c r="M42" s="52" t="s">
        <v>104</v>
      </c>
      <c r="N42" s="50"/>
      <c r="O42" s="50"/>
    </row>
    <row r="43" spans="1:15" ht="25.5">
      <c r="A43" s="237" t="s">
        <v>216</v>
      </c>
      <c r="B43" s="236"/>
      <c r="C43" s="236"/>
      <c r="D43" s="236"/>
      <c r="E43" s="48"/>
      <c r="F43" s="237"/>
      <c r="G43" s="47"/>
      <c r="H43" s="48"/>
      <c r="I43" s="257">
        <v>5.6928900000000002</v>
      </c>
      <c r="J43" s="49"/>
      <c r="K43" s="50"/>
      <c r="L43" s="51"/>
      <c r="M43" s="52" t="s">
        <v>104</v>
      </c>
      <c r="N43" s="50"/>
      <c r="O43" s="50"/>
    </row>
    <row r="44" spans="1:15" ht="25.5">
      <c r="A44" s="237" t="s">
        <v>81</v>
      </c>
      <c r="B44" s="236"/>
      <c r="C44" s="236"/>
      <c r="D44" s="236"/>
      <c r="E44" s="48"/>
      <c r="F44" s="237"/>
      <c r="G44" s="47"/>
      <c r="H44" s="48"/>
      <c r="I44" s="257">
        <v>412.53760000000011</v>
      </c>
      <c r="J44" s="49"/>
      <c r="K44" s="50"/>
      <c r="L44" s="51"/>
      <c r="M44" s="52" t="s">
        <v>104</v>
      </c>
      <c r="N44" s="50"/>
      <c r="O44" s="50"/>
    </row>
    <row r="45" spans="1:15" ht="25.5">
      <c r="A45" s="237" t="s">
        <v>82</v>
      </c>
      <c r="B45" s="236"/>
      <c r="C45" s="236"/>
      <c r="D45" s="236"/>
      <c r="E45" s="48"/>
      <c r="F45" s="237"/>
      <c r="G45" s="47"/>
      <c r="H45" s="48"/>
      <c r="I45" s="257">
        <v>353.97212000000007</v>
      </c>
      <c r="J45" s="49"/>
      <c r="K45" s="50"/>
      <c r="L45" s="51"/>
      <c r="M45" s="52" t="s">
        <v>104</v>
      </c>
      <c r="N45" s="50"/>
      <c r="O45" s="50"/>
    </row>
    <row r="46" spans="1:15" ht="25.5">
      <c r="A46" s="250" t="s">
        <v>83</v>
      </c>
      <c r="B46" s="236"/>
      <c r="C46" s="236"/>
      <c r="D46" s="236"/>
      <c r="E46" s="48"/>
      <c r="F46" s="237"/>
      <c r="G46" s="47"/>
      <c r="H46" s="48"/>
      <c r="I46" s="257">
        <v>0</v>
      </c>
      <c r="J46" s="251"/>
      <c r="K46" s="50"/>
      <c r="L46" s="51"/>
      <c r="M46" s="52" t="s">
        <v>104</v>
      </c>
      <c r="N46" s="50"/>
      <c r="O46" s="50"/>
    </row>
    <row r="47" spans="1:15" ht="25.5">
      <c r="A47" s="250" t="s">
        <v>84</v>
      </c>
      <c r="B47" s="236"/>
      <c r="C47" s="236"/>
      <c r="D47" s="236"/>
      <c r="E47" s="48"/>
      <c r="F47" s="237"/>
      <c r="G47" s="47"/>
      <c r="H47" s="48"/>
      <c r="I47" s="257">
        <v>337.4</v>
      </c>
      <c r="J47" s="251"/>
      <c r="K47" s="50"/>
      <c r="L47" s="51"/>
      <c r="M47" s="52" t="s">
        <v>104</v>
      </c>
      <c r="N47" s="50"/>
      <c r="O47" s="50"/>
    </row>
    <row r="48" spans="1:15" ht="26.25" customHeight="1">
      <c r="A48" s="250" t="s">
        <v>399</v>
      </c>
      <c r="B48" s="236"/>
      <c r="C48" s="236"/>
      <c r="D48" s="236"/>
      <c r="E48" s="48"/>
      <c r="F48" s="237"/>
      <c r="G48" s="47"/>
      <c r="H48" s="48"/>
      <c r="I48" s="257">
        <v>19.3536</v>
      </c>
      <c r="J48" s="251"/>
      <c r="K48" s="50"/>
      <c r="L48" s="51"/>
      <c r="M48" s="52" t="s">
        <v>104</v>
      </c>
      <c r="N48" s="50"/>
      <c r="O48" s="50"/>
    </row>
    <row r="49" spans="1:15">
      <c r="A49" s="237"/>
      <c r="B49" s="263" t="s">
        <v>390</v>
      </c>
      <c r="C49" s="264"/>
      <c r="D49" s="264"/>
      <c r="E49" s="264"/>
      <c r="F49" s="264"/>
      <c r="G49" s="264"/>
      <c r="H49" s="265"/>
      <c r="I49" s="254">
        <v>1893.52016</v>
      </c>
      <c r="J49" s="49"/>
      <c r="K49" s="50"/>
      <c r="L49" s="51"/>
      <c r="M49" s="52"/>
      <c r="N49" s="50"/>
      <c r="O49" s="50"/>
    </row>
    <row r="50" spans="1:15">
      <c r="A50" s="269" t="s">
        <v>385</v>
      </c>
      <c r="B50" s="269"/>
      <c r="C50" s="269"/>
      <c r="D50" s="269"/>
      <c r="E50" s="269"/>
      <c r="F50" s="269"/>
      <c r="G50" s="269"/>
      <c r="H50" s="269"/>
      <c r="I50" s="269"/>
      <c r="J50" s="60"/>
      <c r="K50" s="234"/>
      <c r="L50" s="51"/>
      <c r="M50" s="52"/>
      <c r="N50" s="50"/>
      <c r="O50" s="50"/>
    </row>
    <row r="51" spans="1:15">
      <c r="A51" s="241"/>
      <c r="B51" s="241"/>
      <c r="C51" s="241"/>
      <c r="D51" s="241"/>
      <c r="E51" s="241" t="s">
        <v>396</v>
      </c>
      <c r="F51" s="241"/>
      <c r="G51" s="241"/>
      <c r="H51" s="241"/>
      <c r="I51" s="241"/>
      <c r="J51" s="60"/>
      <c r="K51" s="234"/>
      <c r="L51" s="51"/>
      <c r="M51" s="52"/>
      <c r="N51" s="50"/>
      <c r="O51" s="50"/>
    </row>
    <row r="52" spans="1:15" ht="12.75" customHeight="1">
      <c r="A52" s="269" t="s">
        <v>386</v>
      </c>
      <c r="B52" s="269"/>
      <c r="C52" s="269"/>
      <c r="D52" s="269"/>
      <c r="E52" s="269"/>
      <c r="F52" s="269"/>
      <c r="G52" s="269"/>
      <c r="H52" s="269"/>
      <c r="I52" s="269"/>
      <c r="J52" s="60"/>
      <c r="K52" s="234"/>
      <c r="L52" s="51"/>
      <c r="M52" s="52"/>
      <c r="N52" s="50"/>
      <c r="O52" s="50"/>
    </row>
    <row r="53" spans="1:15">
      <c r="A53" s="241"/>
      <c r="B53" s="241"/>
      <c r="C53" s="241"/>
      <c r="D53" s="241"/>
      <c r="E53" s="241" t="s">
        <v>396</v>
      </c>
      <c r="F53" s="241"/>
      <c r="G53" s="241"/>
      <c r="H53" s="241"/>
      <c r="I53" s="241"/>
      <c r="J53" s="60"/>
      <c r="K53" s="234"/>
      <c r="L53" s="51"/>
      <c r="M53" s="52"/>
      <c r="N53" s="50"/>
      <c r="O53" s="50"/>
    </row>
    <row r="54" spans="1:15">
      <c r="A54" s="269" t="s">
        <v>387</v>
      </c>
      <c r="B54" s="269"/>
      <c r="C54" s="269"/>
      <c r="D54" s="269"/>
      <c r="E54" s="269"/>
      <c r="F54" s="269"/>
      <c r="G54" s="269"/>
      <c r="H54" s="269"/>
      <c r="I54" s="269"/>
      <c r="J54" s="60"/>
      <c r="K54" s="234"/>
      <c r="L54" s="51"/>
      <c r="M54" s="52"/>
      <c r="N54" s="50"/>
      <c r="O54" s="50"/>
    </row>
    <row r="55" spans="1:15">
      <c r="A55" s="241"/>
      <c r="B55" s="241"/>
      <c r="C55" s="241"/>
      <c r="D55" s="241"/>
      <c r="E55" s="241" t="s">
        <v>396</v>
      </c>
      <c r="F55" s="241"/>
      <c r="G55" s="241"/>
      <c r="H55" s="241"/>
      <c r="I55" s="241"/>
      <c r="J55" s="60"/>
      <c r="K55" s="234"/>
      <c r="L55" s="51"/>
      <c r="M55" s="52"/>
      <c r="N55" s="50"/>
      <c r="O55" s="50"/>
    </row>
    <row r="56" spans="1:15">
      <c r="A56" s="269" t="s">
        <v>388</v>
      </c>
      <c r="B56" s="269"/>
      <c r="C56" s="269"/>
      <c r="D56" s="269"/>
      <c r="E56" s="269"/>
      <c r="F56" s="269"/>
      <c r="G56" s="269"/>
      <c r="H56" s="269"/>
      <c r="I56" s="269"/>
      <c r="J56" s="60"/>
      <c r="K56" s="234"/>
      <c r="L56" s="51"/>
      <c r="M56" s="52"/>
      <c r="N56" s="50"/>
      <c r="O56" s="50"/>
    </row>
    <row r="57" spans="1:15">
      <c r="A57" s="241"/>
      <c r="B57" s="241"/>
      <c r="C57" s="241"/>
      <c r="D57" s="241"/>
      <c r="E57" s="241" t="s">
        <v>396</v>
      </c>
      <c r="F57" s="241"/>
      <c r="G57" s="241"/>
      <c r="H57" s="241"/>
      <c r="I57" s="241"/>
      <c r="J57" s="60"/>
      <c r="K57" s="234"/>
      <c r="L57" s="51"/>
      <c r="M57" s="52"/>
      <c r="N57" s="50"/>
      <c r="O57" s="50"/>
    </row>
    <row r="58" spans="1:15">
      <c r="A58" s="269" t="s">
        <v>389</v>
      </c>
      <c r="B58" s="269"/>
      <c r="C58" s="269"/>
      <c r="D58" s="269"/>
      <c r="E58" s="269"/>
      <c r="F58" s="269"/>
      <c r="G58" s="269"/>
      <c r="H58" s="269"/>
      <c r="I58" s="269"/>
      <c r="J58" s="60"/>
      <c r="K58" s="234"/>
      <c r="L58" s="51"/>
      <c r="M58" s="52"/>
      <c r="N58" s="50"/>
      <c r="O58" s="50"/>
    </row>
    <row r="59" spans="1:15">
      <c r="A59" s="240"/>
      <c r="B59" s="241"/>
      <c r="C59" s="241"/>
      <c r="D59" s="244"/>
      <c r="E59" s="241" t="s">
        <v>396</v>
      </c>
      <c r="F59" s="241"/>
      <c r="G59" s="241"/>
      <c r="H59" s="241"/>
      <c r="I59" s="241"/>
      <c r="J59" s="60"/>
      <c r="K59" s="234"/>
      <c r="L59" s="51"/>
      <c r="M59" s="52"/>
      <c r="N59" s="50"/>
      <c r="O59" s="50"/>
    </row>
    <row r="60" spans="1:15">
      <c r="A60" s="240"/>
      <c r="B60" s="244"/>
      <c r="C60" s="245"/>
      <c r="D60" s="245"/>
      <c r="E60" s="241"/>
      <c r="F60" s="241"/>
      <c r="G60" s="241"/>
      <c r="H60" s="241"/>
      <c r="I60" s="241"/>
      <c r="J60" s="60"/>
      <c r="K60" s="234"/>
      <c r="L60" s="51"/>
      <c r="M60" s="52"/>
      <c r="N60" s="50"/>
      <c r="O60" s="50"/>
    </row>
    <row r="61" spans="1:15" s="39" customFormat="1">
      <c r="A61" s="235"/>
      <c r="B61" s="266" t="s">
        <v>391</v>
      </c>
      <c r="C61" s="267"/>
      <c r="D61" s="267"/>
      <c r="E61" s="267"/>
      <c r="F61" s="267"/>
      <c r="G61" s="267"/>
      <c r="H61" s="268"/>
      <c r="I61" s="255">
        <v>1872.63066</v>
      </c>
      <c r="J61" s="243"/>
      <c r="K61" s="54"/>
      <c r="L61" s="242"/>
      <c r="M61" s="53"/>
      <c r="N61" s="56"/>
      <c r="O61" s="55"/>
    </row>
    <row r="62" spans="1:15" s="39" customFormat="1">
      <c r="A62" s="48"/>
      <c r="B62" s="259" t="s">
        <v>392</v>
      </c>
      <c r="C62" s="259"/>
      <c r="D62" s="259"/>
      <c r="E62" s="259"/>
      <c r="F62" s="259"/>
      <c r="G62" s="259"/>
      <c r="H62" s="259"/>
      <c r="I62" s="255">
        <v>180.14166</v>
      </c>
      <c r="J62" s="55"/>
      <c r="K62" s="54"/>
      <c r="L62" s="54"/>
      <c r="M62" s="53"/>
      <c r="N62" s="56"/>
      <c r="O62" s="55"/>
    </row>
    <row r="63" spans="1:15" s="39" customFormat="1" ht="33" customHeight="1">
      <c r="A63" s="48"/>
      <c r="B63" s="259" t="s">
        <v>395</v>
      </c>
      <c r="C63" s="259"/>
      <c r="D63" s="259"/>
      <c r="E63" s="259"/>
      <c r="F63" s="259"/>
      <c r="G63" s="259"/>
      <c r="H63" s="259"/>
      <c r="I63" s="256" t="s">
        <v>406</v>
      </c>
      <c r="J63" s="55"/>
      <c r="K63" s="54"/>
      <c r="L63" s="54"/>
      <c r="M63" s="53"/>
      <c r="N63" s="56"/>
      <c r="O63" s="55"/>
    </row>
    <row r="64" spans="1:15">
      <c r="A64" s="58"/>
      <c r="B64" s="57"/>
      <c r="C64" s="57"/>
      <c r="D64" s="57"/>
      <c r="E64" s="57"/>
      <c r="F64" s="57"/>
      <c r="G64" s="57"/>
      <c r="H64" s="57"/>
      <c r="I64" s="57"/>
      <c r="O64" s="39"/>
    </row>
    <row r="65" spans="1:15" ht="25.5" customHeight="1">
      <c r="A65" s="258" t="s">
        <v>401</v>
      </c>
      <c r="B65" s="258"/>
      <c r="C65" s="258"/>
      <c r="D65" s="59"/>
      <c r="E65" s="59"/>
      <c r="F65" s="59"/>
      <c r="G65" s="59"/>
      <c r="H65" s="59"/>
      <c r="I65" s="258" t="s">
        <v>402</v>
      </c>
      <c r="J65" s="258"/>
      <c r="O65" s="39"/>
    </row>
    <row r="66" spans="1:15">
      <c r="M66" s="253" t="s">
        <v>397</v>
      </c>
    </row>
  </sheetData>
  <autoFilter ref="A15:Q59">
    <filterColumn colId="12"/>
  </autoFilter>
  <mergeCells count="34">
    <mergeCell ref="A11:A14"/>
    <mergeCell ref="B11:B14"/>
    <mergeCell ref="C11:C14"/>
    <mergeCell ref="A65:C65"/>
    <mergeCell ref="O11:O14"/>
    <mergeCell ref="D12:D14"/>
    <mergeCell ref="E12:E14"/>
    <mergeCell ref="F12:F14"/>
    <mergeCell ref="G12:G14"/>
    <mergeCell ref="H12:H14"/>
    <mergeCell ref="I12:I14"/>
    <mergeCell ref="J12:J14"/>
    <mergeCell ref="D11:L11"/>
    <mergeCell ref="K12:L12"/>
    <mergeCell ref="L13:L14"/>
    <mergeCell ref="M11:M14"/>
    <mergeCell ref="N11:N14"/>
    <mergeCell ref="B5:K5"/>
    <mergeCell ref="B6:K6"/>
    <mergeCell ref="B7:K7"/>
    <mergeCell ref="B8:K8"/>
    <mergeCell ref="B9:K9"/>
    <mergeCell ref="I65:J65"/>
    <mergeCell ref="B62:H62"/>
    <mergeCell ref="B63:H63"/>
    <mergeCell ref="A33:G33"/>
    <mergeCell ref="A35:G35"/>
    <mergeCell ref="B49:H49"/>
    <mergeCell ref="B61:H61"/>
    <mergeCell ref="A54:I54"/>
    <mergeCell ref="A58:I58"/>
    <mergeCell ref="A56:I56"/>
    <mergeCell ref="A50:I50"/>
    <mergeCell ref="A52:I52"/>
  </mergeCells>
  <hyperlinks>
    <hyperlink ref="J12" location="_ftn1" display="_ftn1"/>
  </hyperlinks>
  <pageMargins left="0.70866141732283472" right="0" top="0.15748031496062992" bottom="0.15748031496062992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/>
  </sheetViews>
  <sheetFormatPr defaultColWidth="63" defaultRowHeight="12.75"/>
  <cols>
    <col min="1" max="1" width="18.140625" style="12" customWidth="1"/>
    <col min="2" max="2" width="52.140625" customWidth="1"/>
    <col min="3" max="3" width="6.140625" customWidth="1"/>
    <col min="4" max="4" width="35.85546875" customWidth="1"/>
  </cols>
  <sheetData>
    <row r="1" spans="1:4">
      <c r="A1" s="163" t="s">
        <v>165</v>
      </c>
      <c r="B1" s="149" t="s">
        <v>334</v>
      </c>
      <c r="C1" t="s">
        <v>356</v>
      </c>
      <c r="D1" t="e">
        <f>VLOOKUP(B1,#REF!,17,0)</f>
        <v>#REF!</v>
      </c>
    </row>
    <row r="2" spans="1:4">
      <c r="A2" s="163" t="s">
        <v>192</v>
      </c>
      <c r="B2" s="147" t="s">
        <v>338</v>
      </c>
      <c r="C2" t="s">
        <v>356</v>
      </c>
      <c r="D2" t="e">
        <f>VLOOKUP(B2,#REF!,17,0)</f>
        <v>#REF!</v>
      </c>
    </row>
    <row r="3" spans="1:4">
      <c r="A3" s="163" t="s">
        <v>192</v>
      </c>
      <c r="B3" s="147" t="s">
        <v>339</v>
      </c>
      <c r="C3" t="s">
        <v>356</v>
      </c>
      <c r="D3" t="e">
        <f>VLOOKUP(B3,#REF!,17,0)</f>
        <v>#REF!</v>
      </c>
    </row>
    <row r="4" spans="1:4">
      <c r="A4" s="163" t="s">
        <v>190</v>
      </c>
      <c r="B4" s="147" t="s">
        <v>237</v>
      </c>
      <c r="C4" t="s">
        <v>356</v>
      </c>
      <c r="D4" t="e">
        <f>VLOOKUP(B4,#REF!,17,0)</f>
        <v>#REF!</v>
      </c>
    </row>
    <row r="5" spans="1:4">
      <c r="A5" s="163" t="s">
        <v>191</v>
      </c>
      <c r="B5" s="147" t="s">
        <v>238</v>
      </c>
      <c r="C5" t="s">
        <v>356</v>
      </c>
      <c r="D5" t="e">
        <f>VLOOKUP(B5,#REF!,17,0)</f>
        <v>#REF!</v>
      </c>
    </row>
    <row r="6" spans="1:4">
      <c r="A6" s="163" t="s">
        <v>191</v>
      </c>
      <c r="B6" s="147" t="s">
        <v>244</v>
      </c>
      <c r="C6" t="s">
        <v>356</v>
      </c>
      <c r="D6" t="e">
        <f>VLOOKUP(B6,#REF!,17,0)</f>
        <v>#REF!</v>
      </c>
    </row>
    <row r="7" spans="1:4" ht="22.5">
      <c r="A7" s="163" t="s">
        <v>191</v>
      </c>
      <c r="B7" s="147" t="s">
        <v>239</v>
      </c>
      <c r="C7" t="s">
        <v>356</v>
      </c>
      <c r="D7" t="e">
        <f>VLOOKUP(B7,#REF!,17,0)</f>
        <v>#REF!</v>
      </c>
    </row>
    <row r="8" spans="1:4">
      <c r="A8" s="163" t="s">
        <v>231</v>
      </c>
      <c r="B8" s="149" t="s">
        <v>228</v>
      </c>
      <c r="C8" t="s">
        <v>356</v>
      </c>
      <c r="D8" t="e">
        <f>VLOOKUP(B8,#REF!,17,0)</f>
        <v>#REF!</v>
      </c>
    </row>
    <row r="9" spans="1:4">
      <c r="A9" s="163" t="s">
        <v>194</v>
      </c>
      <c r="B9" s="149" t="s">
        <v>235</v>
      </c>
      <c r="C9" t="s">
        <v>356</v>
      </c>
      <c r="D9" t="e">
        <f>VLOOKUP(B9,#REF!,17,0)</f>
        <v>#REF!</v>
      </c>
    </row>
    <row r="10" spans="1:4">
      <c r="A10" s="163" t="s">
        <v>188</v>
      </c>
      <c r="B10" s="147" t="s">
        <v>221</v>
      </c>
      <c r="D10" t="e">
        <f>VLOOKUP(B10,#REF!,17,0)</f>
        <v>#REF!</v>
      </c>
    </row>
    <row r="11" spans="1:4">
      <c r="A11" s="163" t="s">
        <v>193</v>
      </c>
      <c r="B11" s="147" t="s">
        <v>223</v>
      </c>
      <c r="D11" t="e">
        <f>VLOOKUP(B11,#REF!,17,0)</f>
        <v>#REF!</v>
      </c>
    </row>
    <row r="12" spans="1:4">
      <c r="A12" s="163" t="s">
        <v>163</v>
      </c>
      <c r="B12" s="147" t="s">
        <v>240</v>
      </c>
      <c r="C12" t="s">
        <v>356</v>
      </c>
      <c r="D12" t="e">
        <f>VLOOKUP(B12,#REF!,17,0)</f>
        <v>#REF!</v>
      </c>
    </row>
    <row r="13" spans="1:4" ht="22.5">
      <c r="A13" s="163" t="s">
        <v>163</v>
      </c>
      <c r="B13" s="147" t="s">
        <v>271</v>
      </c>
      <c r="C13" t="s">
        <v>356</v>
      </c>
      <c r="D13" t="e">
        <f>VLOOKUP(B13,#REF!,17,0)</f>
        <v>#REF!</v>
      </c>
    </row>
    <row r="14" spans="1:4">
      <c r="A14" s="164" t="s">
        <v>348</v>
      </c>
      <c r="B14" s="147" t="s">
        <v>269</v>
      </c>
      <c r="C14" t="s">
        <v>356</v>
      </c>
      <c r="D14" t="e">
        <f>VLOOKUP(B14,#REF!,17,0)</f>
        <v>#REF!</v>
      </c>
    </row>
    <row r="15" spans="1:4">
      <c r="A15" s="163" t="s">
        <v>350</v>
      </c>
      <c r="B15" s="147" t="s">
        <v>294</v>
      </c>
      <c r="D15" t="e">
        <f>VLOOKUP(B15,#REF!,17,0)</f>
        <v>#REF!</v>
      </c>
    </row>
    <row r="16" spans="1:4" ht="22.5">
      <c r="A16" s="126" t="s">
        <v>347</v>
      </c>
      <c r="B16" s="147" t="s">
        <v>254</v>
      </c>
      <c r="D16" t="e">
        <f>VLOOKUP(B16,#REF!,17,0)</f>
        <v>#REF!</v>
      </c>
    </row>
    <row r="17" spans="1:4" ht="22.5">
      <c r="A17" s="126" t="s">
        <v>189</v>
      </c>
      <c r="B17" s="147" t="s">
        <v>236</v>
      </c>
      <c r="D17" t="e">
        <f>VLOOKUP(B17,#REF!,17,0)</f>
        <v>#REF!</v>
      </c>
    </row>
    <row r="18" spans="1:4">
      <c r="A18" s="164" t="s">
        <v>195</v>
      </c>
      <c r="B18" s="147" t="s">
        <v>224</v>
      </c>
      <c r="D18" t="e">
        <f>VLOOKUP(B18,#REF!,17,0)</f>
        <v>#REF!</v>
      </c>
    </row>
    <row r="19" spans="1:4">
      <c r="A19" s="164" t="s">
        <v>346</v>
      </c>
      <c r="B19" s="149" t="s">
        <v>225</v>
      </c>
      <c r="D19" t="e">
        <f>VLOOKUP(B19,#REF!,17,0)</f>
        <v>#REF!</v>
      </c>
    </row>
    <row r="20" spans="1:4">
      <c r="A20" s="164" t="s">
        <v>346</v>
      </c>
      <c r="B20" s="149" t="s">
        <v>226</v>
      </c>
      <c r="D20" t="e">
        <f>VLOOKUP(B20,#REF!,17,0)</f>
        <v>#REF!</v>
      </c>
    </row>
    <row r="21" spans="1:4">
      <c r="D21" t="e">
        <f>VLOOKUP(B21,#REF!,17,0)</f>
        <v>#REF!</v>
      </c>
    </row>
    <row r="23" spans="1:4">
      <c r="B23" t="s">
        <v>371</v>
      </c>
      <c r="C23" t="s">
        <v>376</v>
      </c>
      <c r="D23" t="s">
        <v>377</v>
      </c>
    </row>
    <row r="24" spans="1:4">
      <c r="B24" t="s">
        <v>373</v>
      </c>
      <c r="C24" t="s">
        <v>374</v>
      </c>
      <c r="D24" t="s">
        <v>375</v>
      </c>
    </row>
    <row r="25" spans="1:4">
      <c r="B25" t="s">
        <v>372</v>
      </c>
    </row>
  </sheetData>
  <sortState ref="A1:B20">
    <sortCondition ref="A1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JH166"/>
  <sheetViews>
    <sheetView workbookViewId="0"/>
  </sheetViews>
  <sheetFormatPr defaultRowHeight="12.75" outlineLevelCol="1"/>
  <cols>
    <col min="1" max="1" width="4.7109375" customWidth="1"/>
    <col min="2" max="2" width="8" style="12" customWidth="1"/>
    <col min="3" max="3" width="15" style="12" customWidth="1"/>
    <col min="4" max="4" width="5.7109375" style="33" customWidth="1"/>
    <col min="5" max="5" width="6.5703125" style="33" customWidth="1"/>
    <col min="6" max="6" width="10" style="33" customWidth="1"/>
    <col min="7" max="7" width="6.5703125" style="68" customWidth="1"/>
    <col min="8" max="8" width="15" style="33" customWidth="1"/>
    <col min="9" max="9" width="9.140625" style="65"/>
    <col min="10" max="11" width="12" style="65" customWidth="1"/>
    <col min="12" max="12" width="20" customWidth="1"/>
    <col min="13" max="13" width="35.140625" style="145" customWidth="1"/>
    <col min="14" max="14" width="12.42578125" customWidth="1"/>
    <col min="15" max="15" width="7.5703125" hidden="1" customWidth="1" outlineLevel="1"/>
    <col min="16" max="16" width="7.85546875" hidden="1" customWidth="1" outlineLevel="1"/>
    <col min="17" max="19" width="9.28515625" hidden="1" customWidth="1" outlineLevel="1"/>
    <col min="20" max="20" width="7.42578125" hidden="1" customWidth="1" outlineLevel="1"/>
    <col min="21" max="21" width="7.7109375" hidden="1" customWidth="1" outlineLevel="1"/>
    <col min="22" max="22" width="8.85546875" hidden="1" customWidth="1" outlineLevel="1"/>
    <col min="23" max="23" width="8" hidden="1" customWidth="1" outlineLevel="1"/>
    <col min="24" max="24" width="7.42578125" hidden="1" customWidth="1" outlineLevel="1"/>
    <col min="25" max="25" width="8.140625" hidden="1" customWidth="1" outlineLevel="1"/>
    <col min="26" max="26" width="8" hidden="1" customWidth="1" outlineLevel="1"/>
    <col min="27" max="27" width="20.28515625" customWidth="1" collapsed="1"/>
    <col min="28" max="28" width="8.140625" style="16" customWidth="1"/>
    <col min="29" max="29" width="26.28515625" style="12" customWidth="1"/>
    <col min="30" max="30" width="21.7109375" customWidth="1"/>
    <col min="31" max="268" width="8" customWidth="1"/>
  </cols>
  <sheetData>
    <row r="1" spans="1:268">
      <c r="A1" s="10"/>
      <c r="B1" s="21"/>
      <c r="C1" s="21"/>
      <c r="L1" s="2" t="s">
        <v>1</v>
      </c>
      <c r="M1" s="167"/>
      <c r="N1" s="3"/>
      <c r="O1" s="1"/>
      <c r="P1" s="1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3"/>
      <c r="AC1" s="19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</row>
    <row r="2" spans="1:268" ht="15">
      <c r="A2" s="10"/>
      <c r="B2" s="21"/>
      <c r="C2" s="21"/>
      <c r="L2" s="22" t="s">
        <v>19</v>
      </c>
      <c r="M2" s="168"/>
      <c r="N2" s="7"/>
      <c r="O2" s="7"/>
      <c r="P2" s="7"/>
      <c r="Q2" s="7"/>
      <c r="R2" s="7"/>
      <c r="S2" s="7"/>
      <c r="T2" s="7"/>
      <c r="U2" s="1"/>
      <c r="V2" s="1"/>
      <c r="W2" s="1"/>
      <c r="X2" s="1"/>
      <c r="Y2" s="1"/>
      <c r="Z2" s="1"/>
      <c r="AA2" s="1"/>
      <c r="AB2" s="14"/>
      <c r="AC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</row>
    <row r="3" spans="1:268" ht="13.5" thickBot="1">
      <c r="A3" s="10"/>
      <c r="B3" s="21"/>
      <c r="C3" s="21"/>
      <c r="D3" s="36">
        <v>2015</v>
      </c>
      <c r="E3" s="36"/>
      <c r="F3" s="37" t="s">
        <v>137</v>
      </c>
      <c r="L3" s="2" t="s">
        <v>1</v>
      </c>
      <c r="M3" s="16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3"/>
      <c r="AC3" s="20"/>
      <c r="AD3" s="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</row>
    <row r="4" spans="1:268" ht="48.75" customHeight="1">
      <c r="A4" s="71" t="s">
        <v>168</v>
      </c>
      <c r="B4" s="162" t="s">
        <v>144</v>
      </c>
      <c r="C4" s="136" t="s">
        <v>145</v>
      </c>
      <c r="D4" s="69" t="s">
        <v>152</v>
      </c>
      <c r="E4" s="180" t="s">
        <v>124</v>
      </c>
      <c r="F4" s="69" t="s">
        <v>153</v>
      </c>
      <c r="G4" s="69" t="s">
        <v>154</v>
      </c>
      <c r="H4" s="69" t="s">
        <v>156</v>
      </c>
      <c r="I4" s="70" t="s">
        <v>158</v>
      </c>
      <c r="J4" s="70" t="s">
        <v>234</v>
      </c>
      <c r="K4" s="180" t="s">
        <v>122</v>
      </c>
      <c r="L4" s="26" t="s">
        <v>18</v>
      </c>
      <c r="M4" s="169" t="s">
        <v>0</v>
      </c>
      <c r="N4" s="4" t="s">
        <v>5</v>
      </c>
      <c r="O4" s="4" t="s">
        <v>6</v>
      </c>
      <c r="P4" s="4" t="s">
        <v>7</v>
      </c>
      <c r="Q4" s="4" t="s">
        <v>184</v>
      </c>
      <c r="R4" s="4" t="s">
        <v>123</v>
      </c>
      <c r="S4" s="4" t="s">
        <v>185</v>
      </c>
      <c r="T4" s="4" t="s">
        <v>25</v>
      </c>
      <c r="U4" s="4" t="s">
        <v>20</v>
      </c>
      <c r="V4" s="4" t="s">
        <v>21</v>
      </c>
      <c r="W4" s="4" t="s">
        <v>22</v>
      </c>
      <c r="X4" s="4" t="s">
        <v>23</v>
      </c>
      <c r="Y4" s="5" t="s">
        <v>24</v>
      </c>
      <c r="Z4" s="8" t="s">
        <v>31</v>
      </c>
      <c r="AA4" s="11" t="s">
        <v>92</v>
      </c>
      <c r="AB4" s="4" t="s">
        <v>103</v>
      </c>
      <c r="AC4" s="20" t="s">
        <v>101</v>
      </c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</row>
    <row r="5" spans="1:268" ht="12.75" hidden="1" customHeight="1">
      <c r="A5" s="73"/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170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  <c r="S5" s="73">
        <v>19</v>
      </c>
      <c r="T5" s="73">
        <v>20</v>
      </c>
      <c r="U5" s="73">
        <v>21</v>
      </c>
      <c r="V5" s="73">
        <v>22</v>
      </c>
      <c r="W5" s="73">
        <v>23</v>
      </c>
      <c r="X5" s="73">
        <v>24</v>
      </c>
      <c r="Y5" s="73">
        <v>25</v>
      </c>
      <c r="Z5" s="73">
        <v>26</v>
      </c>
      <c r="AA5" s="73">
        <v>27</v>
      </c>
      <c r="AB5" s="73">
        <v>28</v>
      </c>
      <c r="AC5" s="73">
        <v>29</v>
      </c>
      <c r="AD5" s="73">
        <v>30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</row>
    <row r="6" spans="1:268" ht="12.75" hidden="1" customHeight="1" collapsed="1">
      <c r="A6" s="27"/>
      <c r="B6" s="27"/>
      <c r="C6" s="27"/>
      <c r="D6" s="179"/>
      <c r="E6" s="74"/>
      <c r="F6" s="179"/>
      <c r="G6" s="179"/>
      <c r="H6" s="179"/>
      <c r="I6" s="67"/>
      <c r="J6" s="67"/>
      <c r="K6" s="75"/>
      <c r="L6" s="76">
        <v>221</v>
      </c>
      <c r="M6" s="171" t="s">
        <v>11</v>
      </c>
      <c r="N6" s="78">
        <f>SUBTOTAL(9,N8:N18)</f>
        <v>255.48</v>
      </c>
      <c r="O6" s="79">
        <f>SUBTOTAL(9,O8:O18)</f>
        <v>225.9</v>
      </c>
      <c r="P6" s="78">
        <f>SUBTOTAL(9,P8:P18)</f>
        <v>225.9</v>
      </c>
      <c r="Q6" s="78"/>
      <c r="R6" s="78"/>
      <c r="S6" s="78"/>
      <c r="T6" s="80"/>
      <c r="U6" s="80"/>
      <c r="V6" s="81">
        <f>V8+V9+V10+V11+V12+V13+V17+V18+V16</f>
        <v>100.9</v>
      </c>
      <c r="W6" s="81">
        <f>W8+W9+W10+W11+W12+W13+W17+W18+W16</f>
        <v>64.900000000000006</v>
      </c>
      <c r="X6" s="81">
        <f>X8+X9+X10+X11+X12+X13+X17+X18+X16</f>
        <v>64.900000000000006</v>
      </c>
      <c r="Y6" s="82">
        <f>Y8+Y9+Y10+Y11+Y12+Y13+Y17+Y18+Y16</f>
        <v>76.14</v>
      </c>
      <c r="Z6" s="83">
        <f>Z8+Z9+Z10+Z11+Z12+Z13+Z17+Z18+Z16</f>
        <v>306.84000000000003</v>
      </c>
      <c r="AA6" s="12"/>
      <c r="AB6" s="77"/>
      <c r="AC6" s="21"/>
      <c r="AD6" s="61"/>
    </row>
    <row r="7" spans="1:268" ht="12.75" hidden="1" customHeight="1">
      <c r="A7" s="27"/>
      <c r="B7" s="27"/>
      <c r="C7" s="27"/>
      <c r="D7" s="179"/>
      <c r="E7" s="179"/>
      <c r="F7" s="179"/>
      <c r="G7" s="179"/>
      <c r="H7" s="179"/>
      <c r="I7" s="67"/>
      <c r="J7" s="67"/>
      <c r="K7" s="84"/>
      <c r="L7" s="85"/>
      <c r="M7" s="143" t="s">
        <v>8</v>
      </c>
      <c r="N7" s="87"/>
      <c r="O7" s="87"/>
      <c r="P7" s="87"/>
      <c r="Q7" s="87"/>
      <c r="R7" s="87"/>
      <c r="S7" s="87"/>
      <c r="T7" s="88"/>
      <c r="U7" s="88"/>
      <c r="V7" s="88"/>
      <c r="W7" s="88"/>
      <c r="X7" s="88"/>
      <c r="Y7" s="89"/>
      <c r="Z7" s="83"/>
      <c r="AA7" s="12"/>
      <c r="AB7" s="86"/>
      <c r="AC7" s="21"/>
      <c r="AD7" s="61"/>
    </row>
    <row r="8" spans="1:268" ht="22.5" customHeight="1">
      <c r="A8" s="90"/>
      <c r="B8" s="91" t="s">
        <v>196</v>
      </c>
      <c r="C8" s="91" t="s">
        <v>186</v>
      </c>
      <c r="D8" s="91"/>
      <c r="E8" s="91"/>
      <c r="F8" s="91"/>
      <c r="G8" s="91"/>
      <c r="H8" s="91"/>
      <c r="I8" s="92"/>
      <c r="J8" s="93"/>
      <c r="K8" s="94"/>
      <c r="L8" s="95" t="s">
        <v>85</v>
      </c>
      <c r="M8" s="143" t="s">
        <v>217</v>
      </c>
      <c r="N8" s="87">
        <v>80</v>
      </c>
      <c r="O8" s="87">
        <v>80</v>
      </c>
      <c r="P8" s="87">
        <v>80</v>
      </c>
      <c r="Q8" s="87"/>
      <c r="R8" s="87"/>
      <c r="S8" s="87"/>
      <c r="T8" s="88"/>
      <c r="U8" s="88" t="s">
        <v>35</v>
      </c>
      <c r="V8" s="88">
        <v>20</v>
      </c>
      <c r="W8" s="88">
        <v>20</v>
      </c>
      <c r="X8" s="88">
        <v>20</v>
      </c>
      <c r="Y8" s="89">
        <v>20</v>
      </c>
      <c r="Z8" s="83">
        <f>SUM(V8:Y8)</f>
        <v>80</v>
      </c>
      <c r="AA8" s="12" t="s">
        <v>44</v>
      </c>
      <c r="AB8" s="86" t="s">
        <v>107</v>
      </c>
      <c r="AC8" s="12" t="s">
        <v>104</v>
      </c>
      <c r="AD8" s="96" t="s">
        <v>170</v>
      </c>
    </row>
    <row r="9" spans="1:268" ht="15" customHeight="1">
      <c r="A9" s="27"/>
      <c r="B9" s="27"/>
      <c r="C9" s="63"/>
      <c r="D9" s="27"/>
      <c r="E9" s="27"/>
      <c r="F9" s="27"/>
      <c r="G9" s="27"/>
      <c r="H9" s="27"/>
      <c r="I9" s="66"/>
      <c r="J9" s="93"/>
      <c r="K9" s="93"/>
      <c r="L9" s="97" t="s">
        <v>85</v>
      </c>
      <c r="M9" s="143" t="s">
        <v>218</v>
      </c>
      <c r="N9" s="87">
        <v>53</v>
      </c>
      <c r="O9" s="87">
        <v>53</v>
      </c>
      <c r="P9" s="87">
        <v>53</v>
      </c>
      <c r="Q9" s="87"/>
      <c r="R9" s="87"/>
      <c r="S9" s="87"/>
      <c r="T9" s="88"/>
      <c r="U9" s="88" t="s">
        <v>35</v>
      </c>
      <c r="V9" s="88">
        <v>15</v>
      </c>
      <c r="W9" s="88">
        <v>15</v>
      </c>
      <c r="X9" s="88">
        <v>15</v>
      </c>
      <c r="Y9" s="89">
        <v>15.19</v>
      </c>
      <c r="Z9" s="83">
        <f t="shared" ref="Z9:Z18" si="0">SUM(V9:Y9)</f>
        <v>60.19</v>
      </c>
      <c r="AA9" s="125" t="s">
        <v>45</v>
      </c>
      <c r="AB9" s="86" t="s">
        <v>107</v>
      </c>
      <c r="AC9" s="12" t="s">
        <v>104</v>
      </c>
      <c r="AD9" s="96" t="s">
        <v>170</v>
      </c>
    </row>
    <row r="10" spans="1:268" ht="12.75" customHeight="1">
      <c r="A10" s="27"/>
      <c r="B10" s="27"/>
      <c r="C10" s="63"/>
      <c r="D10" s="98"/>
      <c r="E10" s="98"/>
      <c r="F10" s="98"/>
      <c r="G10" s="98"/>
      <c r="H10" s="98"/>
      <c r="I10" s="93"/>
      <c r="J10" s="93"/>
      <c r="K10" s="93"/>
      <c r="L10" s="97" t="s">
        <v>85</v>
      </c>
      <c r="M10" s="143" t="s">
        <v>219</v>
      </c>
      <c r="N10" s="87">
        <v>6</v>
      </c>
      <c r="O10" s="87">
        <v>6</v>
      </c>
      <c r="P10" s="87">
        <v>6</v>
      </c>
      <c r="Q10" s="87"/>
      <c r="R10" s="87"/>
      <c r="S10" s="87"/>
      <c r="T10" s="88"/>
      <c r="U10" s="88" t="s">
        <v>35</v>
      </c>
      <c r="V10" s="88">
        <v>1.5</v>
      </c>
      <c r="W10" s="88">
        <v>1.5</v>
      </c>
      <c r="X10" s="88">
        <v>1.5</v>
      </c>
      <c r="Y10" s="89">
        <v>1.5</v>
      </c>
      <c r="Z10" s="83">
        <f t="shared" si="0"/>
        <v>6</v>
      </c>
      <c r="AA10" s="12" t="s">
        <v>46</v>
      </c>
      <c r="AB10" s="86" t="s">
        <v>107</v>
      </c>
      <c r="AC10" s="12" t="s">
        <v>104</v>
      </c>
      <c r="AD10" s="96" t="s">
        <v>170</v>
      </c>
    </row>
    <row r="11" spans="1:268" ht="12.75" customHeight="1">
      <c r="A11" s="27"/>
      <c r="B11" s="179"/>
      <c r="C11" s="99"/>
      <c r="D11" s="100"/>
      <c r="E11" s="100"/>
      <c r="F11" s="100"/>
      <c r="G11" s="100"/>
      <c r="H11" s="100"/>
      <c r="I11" s="101"/>
      <c r="J11" s="101"/>
      <c r="K11" s="101"/>
      <c r="L11" s="97" t="s">
        <v>85</v>
      </c>
      <c r="M11" s="143" t="s">
        <v>220</v>
      </c>
      <c r="N11" s="87">
        <v>80</v>
      </c>
      <c r="O11" s="87">
        <v>80</v>
      </c>
      <c r="P11" s="87">
        <v>80</v>
      </c>
      <c r="Q11" s="87"/>
      <c r="R11" s="87"/>
      <c r="S11" s="87"/>
      <c r="T11" s="88"/>
      <c r="U11" s="88" t="s">
        <v>32</v>
      </c>
      <c r="V11" s="88">
        <v>14</v>
      </c>
      <c r="W11" s="88">
        <v>21</v>
      </c>
      <c r="X11" s="88">
        <v>21</v>
      </c>
      <c r="Y11" s="89">
        <v>28.55</v>
      </c>
      <c r="Z11" s="83">
        <f t="shared" si="0"/>
        <v>84.55</v>
      </c>
      <c r="AA11" s="12" t="s">
        <v>44</v>
      </c>
      <c r="AB11" s="86" t="s">
        <v>107</v>
      </c>
      <c r="AC11" s="12" t="s">
        <v>104</v>
      </c>
      <c r="AD11" s="96" t="s">
        <v>170</v>
      </c>
    </row>
    <row r="12" spans="1:268" ht="22.5" customHeight="1">
      <c r="A12" s="27"/>
      <c r="B12" s="179"/>
      <c r="C12" s="99"/>
      <c r="D12" s="98"/>
      <c r="E12" s="98"/>
      <c r="F12" s="98"/>
      <c r="G12" s="98"/>
      <c r="H12" s="98"/>
      <c r="I12" s="93"/>
      <c r="J12" s="93"/>
      <c r="K12" s="93"/>
      <c r="L12" s="97" t="s">
        <v>85</v>
      </c>
      <c r="M12" s="143" t="s">
        <v>247</v>
      </c>
      <c r="N12" s="144">
        <v>29.58</v>
      </c>
      <c r="O12" s="87"/>
      <c r="P12" s="87"/>
      <c r="Q12" s="87"/>
      <c r="R12" s="87"/>
      <c r="S12" s="87"/>
      <c r="T12" s="88"/>
      <c r="U12" s="88" t="s">
        <v>33</v>
      </c>
      <c r="V12" s="88">
        <v>2</v>
      </c>
      <c r="W12" s="88">
        <v>3</v>
      </c>
      <c r="X12" s="88">
        <v>3</v>
      </c>
      <c r="Y12" s="89">
        <v>4</v>
      </c>
      <c r="Z12" s="83">
        <f t="shared" si="0"/>
        <v>12</v>
      </c>
      <c r="AA12" s="12" t="s">
        <v>44</v>
      </c>
      <c r="AB12" s="86" t="s">
        <v>107</v>
      </c>
      <c r="AC12" s="12" t="s">
        <v>104</v>
      </c>
      <c r="AD12" s="96" t="s">
        <v>170</v>
      </c>
    </row>
    <row r="13" spans="1:268" ht="23.25" customHeight="1">
      <c r="A13" s="27"/>
      <c r="B13" s="179"/>
      <c r="C13" s="99"/>
      <c r="D13" s="98"/>
      <c r="E13" s="98"/>
      <c r="F13" s="98"/>
      <c r="G13" s="98"/>
      <c r="H13" s="98"/>
      <c r="I13" s="93"/>
      <c r="J13" s="93"/>
      <c r="K13" s="93"/>
      <c r="L13" s="97" t="s">
        <v>85</v>
      </c>
      <c r="M13" s="143" t="s">
        <v>247</v>
      </c>
      <c r="N13" s="144"/>
      <c r="O13" s="87"/>
      <c r="P13" s="87"/>
      <c r="Q13" s="87"/>
      <c r="R13" s="87"/>
      <c r="S13" s="87"/>
      <c r="T13" s="88"/>
      <c r="U13" s="88" t="s">
        <v>33</v>
      </c>
      <c r="V13" s="88">
        <v>2</v>
      </c>
      <c r="W13" s="88">
        <v>3</v>
      </c>
      <c r="X13" s="88">
        <v>3</v>
      </c>
      <c r="Y13" s="89">
        <v>4</v>
      </c>
      <c r="Z13" s="83">
        <f t="shared" si="0"/>
        <v>12</v>
      </c>
      <c r="AA13" s="125" t="s">
        <v>45</v>
      </c>
      <c r="AB13" s="86" t="s">
        <v>107</v>
      </c>
      <c r="AC13" s="12" t="s">
        <v>104</v>
      </c>
      <c r="AD13" s="96" t="s">
        <v>170</v>
      </c>
    </row>
    <row r="14" spans="1:268" ht="22.5" customHeight="1">
      <c r="A14" s="27"/>
      <c r="B14" s="179"/>
      <c r="C14" s="99"/>
      <c r="D14" s="98"/>
      <c r="E14" s="98"/>
      <c r="F14" s="98"/>
      <c r="G14" s="98"/>
      <c r="H14" s="98"/>
      <c r="I14" s="93"/>
      <c r="J14" s="93"/>
      <c r="K14" s="93"/>
      <c r="L14" s="97" t="s">
        <v>85</v>
      </c>
      <c r="M14" s="143" t="s">
        <v>247</v>
      </c>
      <c r="N14" s="144"/>
      <c r="O14" s="87"/>
      <c r="P14" s="87"/>
      <c r="Q14" s="87"/>
      <c r="R14" s="87"/>
      <c r="S14" s="87"/>
      <c r="T14" s="88"/>
      <c r="U14" s="88" t="s">
        <v>33</v>
      </c>
      <c r="V14" s="88"/>
      <c r="W14" s="88"/>
      <c r="X14" s="88"/>
      <c r="Y14" s="89"/>
      <c r="Z14" s="83"/>
      <c r="AA14" s="12" t="s">
        <v>55</v>
      </c>
      <c r="AB14" s="86" t="s">
        <v>107</v>
      </c>
      <c r="AC14" s="12" t="s">
        <v>104</v>
      </c>
      <c r="AD14" s="96" t="s">
        <v>170</v>
      </c>
    </row>
    <row r="15" spans="1:268" ht="22.5" customHeight="1">
      <c r="A15" s="27"/>
      <c r="B15" s="179"/>
      <c r="C15" s="99"/>
      <c r="D15" s="98"/>
      <c r="E15" s="98"/>
      <c r="F15" s="98"/>
      <c r="G15" s="98"/>
      <c r="H15" s="98"/>
      <c r="I15" s="93"/>
      <c r="J15" s="93"/>
      <c r="K15" s="93"/>
      <c r="L15" s="97" t="s">
        <v>85</v>
      </c>
      <c r="M15" s="143" t="s">
        <v>247</v>
      </c>
      <c r="N15" s="144"/>
      <c r="O15" s="87"/>
      <c r="P15" s="87"/>
      <c r="Q15" s="87"/>
      <c r="R15" s="87"/>
      <c r="S15" s="87"/>
      <c r="T15" s="88"/>
      <c r="U15" s="88" t="s">
        <v>33</v>
      </c>
      <c r="V15" s="88"/>
      <c r="W15" s="88"/>
      <c r="X15" s="88"/>
      <c r="Y15" s="89"/>
      <c r="Z15" s="83"/>
      <c r="AA15" s="12" t="s">
        <v>54</v>
      </c>
      <c r="AB15" s="86" t="s">
        <v>107</v>
      </c>
      <c r="AC15" s="12" t="s">
        <v>104</v>
      </c>
      <c r="AD15" s="96" t="s">
        <v>170</v>
      </c>
    </row>
    <row r="16" spans="1:268" ht="22.5" customHeight="1">
      <c r="A16" s="27"/>
      <c r="B16" s="91"/>
      <c r="C16" s="99"/>
      <c r="D16" s="102"/>
      <c r="E16" s="102"/>
      <c r="F16" s="102"/>
      <c r="G16" s="102"/>
      <c r="H16" s="179"/>
      <c r="I16" s="67"/>
      <c r="J16" s="67"/>
      <c r="K16" s="67"/>
      <c r="L16" s="97" t="s">
        <v>85</v>
      </c>
      <c r="M16" s="143" t="s">
        <v>248</v>
      </c>
      <c r="N16" s="144"/>
      <c r="O16" s="87">
        <v>0</v>
      </c>
      <c r="P16" s="87">
        <v>0</v>
      </c>
      <c r="Q16" s="87"/>
      <c r="R16" s="87"/>
      <c r="S16" s="87"/>
      <c r="T16" s="88"/>
      <c r="U16" s="88" t="s">
        <v>33</v>
      </c>
      <c r="V16" s="88">
        <v>45</v>
      </c>
      <c r="W16" s="88"/>
      <c r="X16" s="88"/>
      <c r="Y16" s="89"/>
      <c r="Z16" s="83">
        <f>SUM(V16:Y16)</f>
        <v>45</v>
      </c>
      <c r="AA16" s="12" t="s">
        <v>54</v>
      </c>
      <c r="AB16" s="86" t="s">
        <v>107</v>
      </c>
      <c r="AC16" s="12" t="s">
        <v>104</v>
      </c>
      <c r="AD16" s="96" t="s">
        <v>170</v>
      </c>
    </row>
    <row r="17" spans="1:30" ht="12.75" customHeight="1">
      <c r="A17" s="27"/>
      <c r="B17" s="91"/>
      <c r="C17" s="99"/>
      <c r="D17" s="102"/>
      <c r="E17" s="102"/>
      <c r="F17" s="102"/>
      <c r="G17" s="102"/>
      <c r="H17" s="179"/>
      <c r="I17" s="67"/>
      <c r="J17" s="67"/>
      <c r="K17" s="67"/>
      <c r="L17" s="97" t="s">
        <v>85</v>
      </c>
      <c r="M17" s="143" t="s">
        <v>249</v>
      </c>
      <c r="N17" s="87">
        <v>0.6</v>
      </c>
      <c r="O17" s="87">
        <v>0.6</v>
      </c>
      <c r="P17" s="87">
        <v>0.6</v>
      </c>
      <c r="Q17" s="87"/>
      <c r="R17" s="87"/>
      <c r="S17" s="87"/>
      <c r="T17" s="88"/>
      <c r="U17" s="88" t="s">
        <v>34</v>
      </c>
      <c r="V17" s="88">
        <v>0.2</v>
      </c>
      <c r="W17" s="88">
        <v>0.2</v>
      </c>
      <c r="X17" s="88">
        <v>0.2</v>
      </c>
      <c r="Y17" s="89">
        <v>0.2</v>
      </c>
      <c r="Z17" s="83">
        <f t="shared" si="0"/>
        <v>0.8</v>
      </c>
      <c r="AA17" s="12" t="s">
        <v>48</v>
      </c>
      <c r="AB17" s="86" t="s">
        <v>107</v>
      </c>
      <c r="AC17" s="12" t="s">
        <v>104</v>
      </c>
      <c r="AD17" s="96" t="s">
        <v>170</v>
      </c>
    </row>
    <row r="18" spans="1:30" ht="22.5" customHeight="1">
      <c r="A18" s="27"/>
      <c r="B18" s="91"/>
      <c r="C18" s="99"/>
      <c r="D18" s="179"/>
      <c r="E18" s="179"/>
      <c r="F18" s="102"/>
      <c r="G18" s="102"/>
      <c r="H18" s="179"/>
      <c r="I18" s="67"/>
      <c r="J18" s="67"/>
      <c r="K18" s="67"/>
      <c r="L18" s="97" t="s">
        <v>85</v>
      </c>
      <c r="M18" s="143" t="s">
        <v>250</v>
      </c>
      <c r="N18" s="87">
        <v>6.3</v>
      </c>
      <c r="O18" s="87">
        <v>6.3</v>
      </c>
      <c r="P18" s="87">
        <v>6.3</v>
      </c>
      <c r="Q18" s="87"/>
      <c r="R18" s="87"/>
      <c r="S18" s="87"/>
      <c r="T18" s="88"/>
      <c r="U18" s="88" t="s">
        <v>32</v>
      </c>
      <c r="V18" s="88">
        <v>1.2</v>
      </c>
      <c r="W18" s="88">
        <v>1.2</v>
      </c>
      <c r="X18" s="88">
        <v>1.2</v>
      </c>
      <c r="Y18" s="89">
        <v>2.7</v>
      </c>
      <c r="Z18" s="83">
        <f t="shared" si="0"/>
        <v>6.3</v>
      </c>
      <c r="AA18" s="12" t="s">
        <v>56</v>
      </c>
      <c r="AB18" s="86" t="s">
        <v>107</v>
      </c>
      <c r="AC18" s="12" t="s">
        <v>104</v>
      </c>
      <c r="AD18" s="96" t="s">
        <v>170</v>
      </c>
    </row>
    <row r="19" spans="1:30" ht="25.5" hidden="1" customHeight="1">
      <c r="A19" s="27"/>
      <c r="B19" s="103"/>
      <c r="C19" s="104"/>
      <c r="D19" s="179"/>
      <c r="E19" s="179"/>
      <c r="F19" s="102"/>
      <c r="G19" s="102"/>
      <c r="H19" s="179"/>
      <c r="I19" s="67"/>
      <c r="J19" s="67"/>
      <c r="K19" s="67"/>
      <c r="L19" s="105">
        <v>225</v>
      </c>
      <c r="M19" s="171" t="s">
        <v>12</v>
      </c>
      <c r="N19" s="78">
        <f>SUBTOTAL(9,N20:N25)</f>
        <v>209.3</v>
      </c>
      <c r="O19" s="78">
        <f>SUBTOTAL(9,O23:O25)</f>
        <v>0</v>
      </c>
      <c r="P19" s="78" t="e">
        <f>SUBTOTAL(9,#REF!)</f>
        <v>#REF!</v>
      </c>
      <c r="Q19" s="78"/>
      <c r="R19" s="78"/>
      <c r="S19" s="78"/>
      <c r="T19" s="106"/>
      <c r="U19" s="106"/>
      <c r="V19" s="81">
        <f>V23+V24+V25</f>
        <v>42.5</v>
      </c>
      <c r="W19" s="81">
        <f>W23+W24+W25</f>
        <v>56.8</v>
      </c>
      <c r="X19" s="81">
        <f>X23+X24+X25</f>
        <v>55</v>
      </c>
      <c r="Y19" s="82">
        <f>Y23+Y24+Y25</f>
        <v>55</v>
      </c>
      <c r="Z19" s="83">
        <f>Z23+Z24+Z25</f>
        <v>209.3</v>
      </c>
      <c r="AA19" s="12"/>
      <c r="AB19" s="77"/>
      <c r="AD19" s="96"/>
    </row>
    <row r="20" spans="1:30" ht="25.5" hidden="1" customHeight="1">
      <c r="A20" s="27">
        <v>1</v>
      </c>
      <c r="B20" s="103"/>
      <c r="C20" s="104"/>
      <c r="D20" s="179"/>
      <c r="E20" s="179"/>
      <c r="F20" s="102"/>
      <c r="G20" s="102"/>
      <c r="H20" s="179"/>
      <c r="I20" s="67">
        <v>42005</v>
      </c>
      <c r="J20" s="114">
        <v>42367</v>
      </c>
      <c r="K20" s="67"/>
      <c r="L20" s="97" t="s">
        <v>86</v>
      </c>
      <c r="M20" s="143" t="s">
        <v>359</v>
      </c>
      <c r="N20" s="87">
        <v>356.62752</v>
      </c>
      <c r="O20" s="87"/>
      <c r="P20" s="87"/>
      <c r="Q20" s="78"/>
      <c r="R20" s="78"/>
      <c r="S20" s="78"/>
      <c r="T20" s="106"/>
      <c r="U20" s="106"/>
      <c r="V20" s="81"/>
      <c r="W20" s="81"/>
      <c r="X20" s="81"/>
      <c r="Y20" s="82"/>
      <c r="Z20" s="83"/>
      <c r="AA20" s="12"/>
      <c r="AB20" s="77"/>
      <c r="AC20" s="12" t="s">
        <v>361</v>
      </c>
      <c r="AD20" s="96"/>
    </row>
    <row r="21" spans="1:30" ht="25.5" hidden="1" customHeight="1">
      <c r="A21" s="27">
        <f>A20+1</f>
        <v>2</v>
      </c>
      <c r="B21" s="103"/>
      <c r="C21" s="104"/>
      <c r="D21" s="179"/>
      <c r="E21" s="179"/>
      <c r="F21" s="102"/>
      <c r="G21" s="102"/>
      <c r="H21" s="179"/>
      <c r="I21" s="67">
        <v>42006</v>
      </c>
      <c r="J21" s="114">
        <v>42368</v>
      </c>
      <c r="K21" s="67"/>
      <c r="L21" s="97" t="s">
        <v>86</v>
      </c>
      <c r="M21" s="143" t="s">
        <v>360</v>
      </c>
      <c r="N21" s="144">
        <v>272.49864000000002</v>
      </c>
      <c r="O21" s="87"/>
      <c r="P21" s="87"/>
      <c r="Q21" s="78"/>
      <c r="R21" s="78"/>
      <c r="S21" s="78"/>
      <c r="T21" s="106"/>
      <c r="U21" s="106"/>
      <c r="V21" s="81"/>
      <c r="W21" s="81"/>
      <c r="X21" s="81"/>
      <c r="Y21" s="82"/>
      <c r="Z21" s="83"/>
      <c r="AA21" s="12"/>
      <c r="AB21" s="77"/>
      <c r="AC21" s="12" t="s">
        <v>361</v>
      </c>
      <c r="AD21" s="96"/>
    </row>
    <row r="22" spans="1:30" ht="12.75" customHeight="1">
      <c r="A22" s="27"/>
      <c r="B22" s="91" t="s">
        <v>197</v>
      </c>
      <c r="C22" s="104" t="s">
        <v>187</v>
      </c>
      <c r="D22" s="179" t="s">
        <v>1</v>
      </c>
      <c r="E22" s="179" t="s">
        <v>1</v>
      </c>
      <c r="F22" s="179" t="s">
        <v>1</v>
      </c>
      <c r="G22" s="179" t="s">
        <v>1</v>
      </c>
      <c r="H22" s="179" t="s">
        <v>1</v>
      </c>
      <c r="I22" s="114">
        <v>41974</v>
      </c>
      <c r="J22" s="114">
        <v>42339</v>
      </c>
      <c r="K22" s="179" t="s">
        <v>127</v>
      </c>
      <c r="L22" s="97" t="s">
        <v>86</v>
      </c>
      <c r="M22" s="143" t="s">
        <v>341</v>
      </c>
      <c r="N22" s="87">
        <v>78.5</v>
      </c>
      <c r="O22" s="87"/>
      <c r="Q22" s="87"/>
      <c r="R22" s="87"/>
      <c r="S22" s="87"/>
      <c r="T22" s="88"/>
      <c r="U22" s="88" t="s">
        <v>32</v>
      </c>
      <c r="V22" s="88">
        <v>27.5</v>
      </c>
      <c r="W22" s="88">
        <v>30</v>
      </c>
      <c r="X22" s="88">
        <v>30</v>
      </c>
      <c r="Y22" s="89">
        <v>30</v>
      </c>
      <c r="Z22" s="83">
        <f>SUM(V22:Y22)</f>
        <v>117.5</v>
      </c>
      <c r="AA22" s="12" t="s">
        <v>57</v>
      </c>
      <c r="AB22" s="86" t="s">
        <v>102</v>
      </c>
      <c r="AC22" s="12" t="s">
        <v>104</v>
      </c>
      <c r="AD22" s="96" t="s">
        <v>171</v>
      </c>
    </row>
    <row r="23" spans="1:30" ht="12.75" customHeight="1">
      <c r="A23" s="27"/>
      <c r="B23" s="91" t="s">
        <v>197</v>
      </c>
      <c r="C23" s="104" t="s">
        <v>187</v>
      </c>
      <c r="D23" s="179" t="s">
        <v>1</v>
      </c>
      <c r="E23" s="179" t="s">
        <v>1</v>
      </c>
      <c r="F23" s="179" t="s">
        <v>1</v>
      </c>
      <c r="G23" s="179" t="s">
        <v>1</v>
      </c>
      <c r="H23" s="179" t="s">
        <v>1</v>
      </c>
      <c r="I23" s="114">
        <v>41974</v>
      </c>
      <c r="J23" s="114">
        <v>42339</v>
      </c>
      <c r="K23" s="179" t="s">
        <v>127</v>
      </c>
      <c r="L23" s="97" t="s">
        <v>86</v>
      </c>
      <c r="M23" s="143" t="s">
        <v>342</v>
      </c>
      <c r="N23" s="87">
        <v>39</v>
      </c>
      <c r="O23" s="87"/>
      <c r="Q23" s="87"/>
      <c r="R23" s="87"/>
      <c r="S23" s="87"/>
      <c r="T23" s="88"/>
      <c r="U23" s="88" t="s">
        <v>32</v>
      </c>
      <c r="V23" s="88">
        <v>27.5</v>
      </c>
      <c r="W23" s="88">
        <v>30</v>
      </c>
      <c r="X23" s="88">
        <v>30</v>
      </c>
      <c r="Y23" s="89">
        <v>30</v>
      </c>
      <c r="Z23" s="83">
        <f>SUM(V23:Y23)</f>
        <v>117.5</v>
      </c>
      <c r="AA23" s="12" t="s">
        <v>57</v>
      </c>
      <c r="AB23" s="86" t="s">
        <v>102</v>
      </c>
      <c r="AC23" s="12" t="s">
        <v>104</v>
      </c>
      <c r="AD23" s="96" t="s">
        <v>171</v>
      </c>
    </row>
    <row r="24" spans="1:30" ht="12.75" customHeight="1">
      <c r="A24" s="27"/>
      <c r="B24" s="25"/>
      <c r="C24" s="25"/>
      <c r="D24" s="179"/>
      <c r="E24" s="179"/>
      <c r="F24" s="102"/>
      <c r="G24" s="102"/>
      <c r="H24" s="179"/>
      <c r="I24" s="67"/>
      <c r="J24" s="67"/>
      <c r="K24" s="67"/>
      <c r="L24" s="97" t="s">
        <v>86</v>
      </c>
      <c r="M24" s="143" t="s">
        <v>251</v>
      </c>
      <c r="N24" s="87">
        <v>1.8</v>
      </c>
      <c r="O24" s="87"/>
      <c r="Q24" s="87"/>
      <c r="R24" s="87"/>
      <c r="S24" s="87"/>
      <c r="T24" s="88"/>
      <c r="U24" s="88" t="s">
        <v>35</v>
      </c>
      <c r="V24" s="88"/>
      <c r="W24" s="88">
        <v>1.8</v>
      </c>
      <c r="X24" s="88"/>
      <c r="Y24" s="89"/>
      <c r="Z24" s="83">
        <f>SUM(V24:Y24)</f>
        <v>1.8</v>
      </c>
      <c r="AA24" s="12" t="s">
        <v>47</v>
      </c>
      <c r="AB24" s="86" t="s">
        <v>107</v>
      </c>
      <c r="AC24" s="12" t="s">
        <v>104</v>
      </c>
      <c r="AD24" s="96" t="s">
        <v>171</v>
      </c>
    </row>
    <row r="25" spans="1:30" ht="12.75" customHeight="1">
      <c r="A25" s="27"/>
      <c r="B25" s="107"/>
      <c r="C25" s="108"/>
      <c r="D25" s="179"/>
      <c r="E25" s="179"/>
      <c r="F25" s="102"/>
      <c r="G25" s="102"/>
      <c r="H25" s="179"/>
      <c r="I25" s="67"/>
      <c r="J25" s="67"/>
      <c r="K25" s="67"/>
      <c r="L25" s="97" t="s">
        <v>86</v>
      </c>
      <c r="M25" s="143" t="s">
        <v>252</v>
      </c>
      <c r="N25" s="87">
        <v>90</v>
      </c>
      <c r="O25" s="87"/>
      <c r="Q25" s="87"/>
      <c r="R25" s="87"/>
      <c r="S25" s="87"/>
      <c r="T25" s="88"/>
      <c r="U25" s="88" t="s">
        <v>32</v>
      </c>
      <c r="V25" s="88">
        <v>15</v>
      </c>
      <c r="W25" s="88">
        <v>25</v>
      </c>
      <c r="X25" s="88">
        <v>25</v>
      </c>
      <c r="Y25" s="89">
        <v>25</v>
      </c>
      <c r="Z25" s="83">
        <f>SUM(V25:Y25)</f>
        <v>90</v>
      </c>
      <c r="AA25" s="12" t="s">
        <v>57</v>
      </c>
      <c r="AB25" s="86" t="s">
        <v>107</v>
      </c>
      <c r="AC25" s="12" t="s">
        <v>104</v>
      </c>
      <c r="AD25" s="96" t="s">
        <v>171</v>
      </c>
    </row>
    <row r="26" spans="1:30" ht="12.75" hidden="1" customHeight="1" collapsed="1">
      <c r="A26" s="27"/>
      <c r="B26" s="109"/>
      <c r="C26" s="110"/>
      <c r="D26" s="179"/>
      <c r="E26" s="179"/>
      <c r="F26" s="102"/>
      <c r="G26" s="102"/>
      <c r="H26" s="179"/>
      <c r="I26" s="67"/>
      <c r="J26" s="67"/>
      <c r="K26" s="67"/>
      <c r="L26" s="105">
        <v>226</v>
      </c>
      <c r="M26" s="171" t="s">
        <v>10</v>
      </c>
      <c r="N26" s="183">
        <f>N27+SUM(N27:N31)</f>
        <v>312.18</v>
      </c>
      <c r="O26" s="78">
        <f>SUBTOTAL(9,O30:O31)</f>
        <v>0</v>
      </c>
      <c r="P26" s="78" t="e">
        <f>SUBTOTAL(9,#REF!)</f>
        <v>#REF!</v>
      </c>
      <c r="Q26" s="78"/>
      <c r="R26" s="78"/>
      <c r="S26" s="78"/>
      <c r="T26" s="106"/>
      <c r="U26" s="106"/>
      <c r="V26" s="81">
        <f>V27+V28+V29+V30+V31</f>
        <v>63.75</v>
      </c>
      <c r="W26" s="81">
        <f>W27+W28+W29+W30+W31</f>
        <v>102.65</v>
      </c>
      <c r="X26" s="81">
        <f>X27+X28+X29+X30+X31</f>
        <v>34.67</v>
      </c>
      <c r="Y26" s="82">
        <f>Y27+Y28+Y29+Y30+Y31</f>
        <v>36.11</v>
      </c>
      <c r="Z26" s="83">
        <f>Z27+Z28+Z29+Z30+Z31</f>
        <v>237.18</v>
      </c>
      <c r="AA26" s="12"/>
      <c r="AB26" s="151"/>
      <c r="AD26" s="96"/>
    </row>
    <row r="27" spans="1:30" ht="22.5" hidden="1" customHeight="1">
      <c r="A27" s="27"/>
      <c r="B27" s="126" t="s">
        <v>161</v>
      </c>
      <c r="C27" s="163" t="s">
        <v>347</v>
      </c>
      <c r="D27" s="126" t="s">
        <v>253</v>
      </c>
      <c r="E27" s="179"/>
      <c r="F27" s="102"/>
      <c r="G27" s="102"/>
      <c r="H27" s="98" t="s">
        <v>227</v>
      </c>
      <c r="I27" s="67">
        <v>42064</v>
      </c>
      <c r="J27" s="67">
        <v>42095</v>
      </c>
      <c r="K27" s="67"/>
      <c r="L27" s="97" t="s">
        <v>87</v>
      </c>
      <c r="M27" s="147" t="s">
        <v>254</v>
      </c>
      <c r="N27" s="144">
        <v>75</v>
      </c>
      <c r="O27" s="150"/>
      <c r="Q27" s="87"/>
      <c r="R27" s="87"/>
      <c r="S27" s="87"/>
      <c r="T27" s="88"/>
      <c r="U27" s="88" t="s">
        <v>32</v>
      </c>
      <c r="V27" s="88"/>
      <c r="W27" s="88">
        <v>75</v>
      </c>
      <c r="X27" s="88"/>
      <c r="Y27" s="89"/>
      <c r="Z27" s="148">
        <f>SUM(V27:Y27)</f>
        <v>75</v>
      </c>
      <c r="AA27" s="126" t="s">
        <v>58</v>
      </c>
      <c r="AB27" s="86" t="s">
        <v>107</v>
      </c>
      <c r="AC27" s="126" t="s">
        <v>115</v>
      </c>
      <c r="AD27" s="96" t="s">
        <v>172</v>
      </c>
    </row>
    <row r="28" spans="1:30" ht="33.75" customHeight="1">
      <c r="A28" s="27"/>
      <c r="B28" s="27"/>
      <c r="C28" s="63"/>
      <c r="D28" s="179"/>
      <c r="E28" s="179"/>
      <c r="F28" s="102"/>
      <c r="G28" s="102"/>
      <c r="H28" s="179"/>
      <c r="I28" s="67"/>
      <c r="J28" s="67"/>
      <c r="K28" s="67"/>
      <c r="L28" s="97" t="s">
        <v>87</v>
      </c>
      <c r="M28" s="147" t="s">
        <v>255</v>
      </c>
      <c r="N28" s="154">
        <v>7.02</v>
      </c>
      <c r="O28" s="150"/>
      <c r="Q28" s="87"/>
      <c r="R28" s="87"/>
      <c r="S28" s="87"/>
      <c r="T28" s="88"/>
      <c r="U28" s="88" t="s">
        <v>32</v>
      </c>
      <c r="V28" s="88"/>
      <c r="W28" s="88"/>
      <c r="X28" s="88">
        <v>7.02</v>
      </c>
      <c r="Y28" s="89"/>
      <c r="Z28" s="83">
        <f>SUM(V28:Y28)</f>
        <v>7.02</v>
      </c>
      <c r="AA28" s="12" t="s">
        <v>56</v>
      </c>
      <c r="AB28" s="155" t="s">
        <v>107</v>
      </c>
      <c r="AC28" s="12" t="s">
        <v>104</v>
      </c>
      <c r="AD28" s="96" t="s">
        <v>172</v>
      </c>
    </row>
    <row r="29" spans="1:30" ht="33.75" customHeight="1">
      <c r="A29" s="27"/>
      <c r="B29" s="27"/>
      <c r="C29" s="63"/>
      <c r="D29" s="179"/>
      <c r="E29" s="179"/>
      <c r="F29" s="102"/>
      <c r="G29" s="102"/>
      <c r="H29" s="179"/>
      <c r="I29" s="67"/>
      <c r="J29" s="67"/>
      <c r="K29" s="67"/>
      <c r="L29" s="97" t="s">
        <v>87</v>
      </c>
      <c r="M29" s="147" t="s">
        <v>256</v>
      </c>
      <c r="N29" s="144">
        <v>10.6</v>
      </c>
      <c r="O29" s="150"/>
      <c r="Q29" s="87"/>
      <c r="R29" s="87"/>
      <c r="S29" s="87"/>
      <c r="T29" s="88"/>
      <c r="U29" s="88" t="s">
        <v>32</v>
      </c>
      <c r="V29" s="88">
        <v>2.65</v>
      </c>
      <c r="W29" s="88">
        <v>2.65</v>
      </c>
      <c r="X29" s="88">
        <v>2.65</v>
      </c>
      <c r="Y29" s="89">
        <v>2.65</v>
      </c>
      <c r="Z29" s="83">
        <f>SUM(V29:Y29)</f>
        <v>10.6</v>
      </c>
      <c r="AA29" s="12" t="s">
        <v>56</v>
      </c>
      <c r="AB29" s="86" t="s">
        <v>107</v>
      </c>
      <c r="AC29" s="12" t="s">
        <v>104</v>
      </c>
      <c r="AD29" s="96" t="s">
        <v>172</v>
      </c>
    </row>
    <row r="30" spans="1:30" ht="22.5" customHeight="1">
      <c r="A30" s="27"/>
      <c r="B30" s="27"/>
      <c r="C30" s="63"/>
      <c r="D30" s="126" t="s">
        <v>258</v>
      </c>
      <c r="E30" s="179"/>
      <c r="F30" s="102"/>
      <c r="G30" s="102"/>
      <c r="H30" s="179"/>
      <c r="I30" s="67"/>
      <c r="J30" s="67"/>
      <c r="K30" s="67"/>
      <c r="L30" s="97" t="s">
        <v>87</v>
      </c>
      <c r="M30" s="147" t="s">
        <v>257</v>
      </c>
      <c r="N30" s="201">
        <v>44.5</v>
      </c>
      <c r="O30" s="150"/>
      <c r="Q30" s="87"/>
      <c r="R30" s="87"/>
      <c r="S30" s="87"/>
      <c r="T30" s="88"/>
      <c r="U30" s="88" t="s">
        <v>32</v>
      </c>
      <c r="V30" s="88">
        <v>44.5</v>
      </c>
      <c r="W30" s="88"/>
      <c r="X30" s="88"/>
      <c r="Y30" s="89"/>
      <c r="Z30" s="83">
        <f>SUM(V30:Y30)</f>
        <v>44.5</v>
      </c>
      <c r="AA30" s="12" t="s">
        <v>59</v>
      </c>
      <c r="AB30" s="152" t="s">
        <v>107</v>
      </c>
      <c r="AC30" s="12" t="s">
        <v>104</v>
      </c>
      <c r="AD30" s="96" t="s">
        <v>172</v>
      </c>
    </row>
    <row r="31" spans="1:30" ht="22.5" hidden="1">
      <c r="A31" s="90"/>
      <c r="B31" s="126" t="s">
        <v>198</v>
      </c>
      <c r="C31" s="163" t="s">
        <v>189</v>
      </c>
      <c r="D31" s="126" t="s">
        <v>336</v>
      </c>
      <c r="E31" s="179" t="s">
        <v>1</v>
      </c>
      <c r="F31" s="179" t="s">
        <v>1</v>
      </c>
      <c r="G31" s="179" t="s">
        <v>1</v>
      </c>
      <c r="H31" s="179" t="s">
        <v>351</v>
      </c>
      <c r="I31" s="114">
        <v>41974</v>
      </c>
      <c r="J31" s="114">
        <v>42339</v>
      </c>
      <c r="K31" s="179" t="s">
        <v>127</v>
      </c>
      <c r="L31" s="97" t="s">
        <v>87</v>
      </c>
      <c r="M31" s="147" t="s">
        <v>236</v>
      </c>
      <c r="N31" s="144">
        <v>100.06</v>
      </c>
      <c r="O31" s="150"/>
      <c r="Q31" s="87"/>
      <c r="R31" s="87"/>
      <c r="S31" s="87"/>
      <c r="T31" s="88"/>
      <c r="U31" s="88" t="s">
        <v>32</v>
      </c>
      <c r="V31" s="88">
        <v>16.600000000000001</v>
      </c>
      <c r="W31" s="88">
        <v>25</v>
      </c>
      <c r="X31" s="88">
        <v>25</v>
      </c>
      <c r="Y31" s="89">
        <v>33.46</v>
      </c>
      <c r="Z31" s="148">
        <f>SUM(V31:Y31)</f>
        <v>100.06</v>
      </c>
      <c r="AA31" s="126" t="s">
        <v>93</v>
      </c>
      <c r="AB31" s="86" t="s">
        <v>102</v>
      </c>
      <c r="AC31" s="126" t="s">
        <v>115</v>
      </c>
      <c r="AD31" s="96" t="s">
        <v>172</v>
      </c>
    </row>
    <row r="32" spans="1:30" ht="25.5" hidden="1" customHeight="1">
      <c r="A32" s="27"/>
      <c r="B32" s="27"/>
      <c r="C32" s="63"/>
      <c r="D32" s="179"/>
      <c r="E32" s="179"/>
      <c r="F32" s="102"/>
      <c r="G32" s="102"/>
      <c r="H32" s="179"/>
      <c r="I32" s="67"/>
      <c r="J32" s="67"/>
      <c r="K32" s="67"/>
      <c r="L32" s="105">
        <v>310</v>
      </c>
      <c r="M32" s="171" t="s">
        <v>13</v>
      </c>
      <c r="N32" s="209">
        <f>SUM(N33:N37)</f>
        <v>336.5</v>
      </c>
      <c r="O32" s="78">
        <f>SUBTOTAL(9,O33:O37)</f>
        <v>0</v>
      </c>
      <c r="P32" s="78" t="e">
        <f>SUBTOTAL(9,#REF!)</f>
        <v>#REF!</v>
      </c>
      <c r="Q32" s="78"/>
      <c r="R32" s="78"/>
      <c r="S32" s="78"/>
      <c r="T32" s="106"/>
      <c r="U32" s="106"/>
      <c r="V32" s="81" t="e">
        <f>V33+V34+V35+V36+#REF!</f>
        <v>#REF!</v>
      </c>
      <c r="W32" s="81" t="e">
        <f>W33+W34+W35+W36+#REF!</f>
        <v>#REF!</v>
      </c>
      <c r="X32" s="81" t="e">
        <f>X33+X34+X35+X36+#REF!</f>
        <v>#REF!</v>
      </c>
      <c r="Y32" s="82" t="e">
        <f>Y33+Y34+Y35+Y36+#REF!</f>
        <v>#REF!</v>
      </c>
      <c r="Z32" s="83" t="e">
        <f>Z33+Z34+Z35+Z36+#REF!</f>
        <v>#REF!</v>
      </c>
      <c r="AA32" s="12"/>
      <c r="AB32" s="156"/>
      <c r="AD32" s="96"/>
    </row>
    <row r="33" spans="1:30" hidden="1">
      <c r="A33" s="90"/>
      <c r="B33" s="126" t="s">
        <v>161</v>
      </c>
      <c r="C33" s="163" t="s">
        <v>190</v>
      </c>
      <c r="D33" s="179" t="s">
        <v>1</v>
      </c>
      <c r="E33" s="179">
        <v>796</v>
      </c>
      <c r="F33" s="102" t="s">
        <v>129</v>
      </c>
      <c r="G33" s="102">
        <v>3</v>
      </c>
      <c r="H33" s="179" t="s">
        <v>352</v>
      </c>
      <c r="I33" s="114">
        <v>42036</v>
      </c>
      <c r="J33" s="114">
        <v>42095</v>
      </c>
      <c r="K33" s="179" t="s">
        <v>127</v>
      </c>
      <c r="L33" s="97" t="s">
        <v>88</v>
      </c>
      <c r="M33" s="147" t="s">
        <v>237</v>
      </c>
      <c r="N33" s="144">
        <v>66</v>
      </c>
      <c r="O33" s="150"/>
      <c r="Q33" s="111" t="s">
        <v>128</v>
      </c>
      <c r="R33" s="111" t="s">
        <v>129</v>
      </c>
      <c r="S33" s="111" t="s">
        <v>125</v>
      </c>
      <c r="T33" s="88"/>
      <c r="U33" s="88" t="s">
        <v>32</v>
      </c>
      <c r="V33" s="88">
        <v>66</v>
      </c>
      <c r="W33" s="88"/>
      <c r="X33" s="88"/>
      <c r="Y33" s="89"/>
      <c r="Z33" s="148">
        <f>SUM(V33:Y33)</f>
        <v>66</v>
      </c>
      <c r="AA33" s="126" t="s">
        <v>48</v>
      </c>
      <c r="AB33" s="86" t="s">
        <v>107</v>
      </c>
      <c r="AC33" s="126" t="s">
        <v>111</v>
      </c>
      <c r="AD33" s="96" t="s">
        <v>173</v>
      </c>
    </row>
    <row r="34" spans="1:30" hidden="1">
      <c r="A34" s="90"/>
      <c r="B34" s="126" t="s">
        <v>161</v>
      </c>
      <c r="C34" s="163" t="s">
        <v>191</v>
      </c>
      <c r="D34" s="179" t="s">
        <v>1</v>
      </c>
      <c r="E34" s="179">
        <v>796</v>
      </c>
      <c r="F34" s="102" t="s">
        <v>129</v>
      </c>
      <c r="G34" s="102">
        <v>5</v>
      </c>
      <c r="H34" s="179" t="s">
        <v>355</v>
      </c>
      <c r="I34" s="114">
        <v>42036</v>
      </c>
      <c r="J34" s="114">
        <v>42095</v>
      </c>
      <c r="K34" s="179" t="s">
        <v>127</v>
      </c>
      <c r="L34" s="97" t="s">
        <v>88</v>
      </c>
      <c r="M34" s="147" t="s">
        <v>238</v>
      </c>
      <c r="N34" s="144">
        <v>130</v>
      </c>
      <c r="O34" s="150"/>
      <c r="Q34" s="111" t="s">
        <v>128</v>
      </c>
      <c r="R34" s="111" t="s">
        <v>129</v>
      </c>
      <c r="S34" s="111" t="s">
        <v>126</v>
      </c>
      <c r="T34" s="88"/>
      <c r="U34" s="88" t="s">
        <v>32</v>
      </c>
      <c r="V34" s="88"/>
      <c r="W34" s="88">
        <v>130</v>
      </c>
      <c r="X34" s="88"/>
      <c r="Y34" s="89"/>
      <c r="Z34" s="148">
        <f>SUM(V34:Y34)</f>
        <v>130</v>
      </c>
      <c r="AA34" s="126" t="s">
        <v>48</v>
      </c>
      <c r="AB34" s="86" t="s">
        <v>102</v>
      </c>
      <c r="AC34" s="126" t="s">
        <v>111</v>
      </c>
      <c r="AD34" s="96" t="s">
        <v>173</v>
      </c>
    </row>
    <row r="35" spans="1:30" ht="22.5" hidden="1">
      <c r="A35" s="90"/>
      <c r="B35" s="126" t="s">
        <v>161</v>
      </c>
      <c r="C35" s="163" t="s">
        <v>191</v>
      </c>
      <c r="D35" s="179" t="s">
        <v>1</v>
      </c>
      <c r="E35" s="179">
        <v>796</v>
      </c>
      <c r="F35" s="102" t="s">
        <v>129</v>
      </c>
      <c r="G35" s="102">
        <v>5</v>
      </c>
      <c r="H35" s="98" t="s">
        <v>227</v>
      </c>
      <c r="I35" s="114">
        <v>42036</v>
      </c>
      <c r="J35" s="114">
        <v>42095</v>
      </c>
      <c r="K35" s="179" t="s">
        <v>127</v>
      </c>
      <c r="L35" s="97" t="s">
        <v>88</v>
      </c>
      <c r="M35" s="147" t="s">
        <v>244</v>
      </c>
      <c r="N35" s="144">
        <v>81</v>
      </c>
      <c r="O35" s="150"/>
      <c r="Q35" s="87"/>
      <c r="R35" s="87"/>
      <c r="S35" s="87"/>
      <c r="T35" s="88"/>
      <c r="U35" s="88" t="s">
        <v>32</v>
      </c>
      <c r="V35" s="88"/>
      <c r="W35" s="88">
        <v>81</v>
      </c>
      <c r="X35" s="88"/>
      <c r="Y35" s="89"/>
      <c r="Z35" s="148">
        <f>SUM(V35:Y35)</f>
        <v>81</v>
      </c>
      <c r="AA35" s="126" t="s">
        <v>48</v>
      </c>
      <c r="AB35" s="86" t="s">
        <v>107</v>
      </c>
      <c r="AC35" s="126" t="s">
        <v>115</v>
      </c>
      <c r="AD35" s="96" t="s">
        <v>173</v>
      </c>
    </row>
    <row r="36" spans="1:30" ht="22.5" customHeight="1">
      <c r="A36" s="27"/>
      <c r="B36" s="27"/>
      <c r="C36" s="64"/>
      <c r="D36" s="126" t="s">
        <v>260</v>
      </c>
      <c r="E36" s="179"/>
      <c r="F36" s="102"/>
      <c r="G36" s="102"/>
      <c r="H36" s="179"/>
      <c r="I36" s="114"/>
      <c r="J36" s="114"/>
      <c r="K36" s="67"/>
      <c r="L36" s="97" t="s">
        <v>88</v>
      </c>
      <c r="M36" s="147" t="s">
        <v>259</v>
      </c>
      <c r="N36" s="157">
        <v>2</v>
      </c>
      <c r="O36" s="150">
        <v>0</v>
      </c>
      <c r="Q36" s="87"/>
      <c r="R36" s="87"/>
      <c r="S36" s="87"/>
      <c r="T36" s="88"/>
      <c r="U36" s="88" t="s">
        <v>32</v>
      </c>
      <c r="V36" s="88">
        <v>2</v>
      </c>
      <c r="W36" s="88"/>
      <c r="X36" s="88"/>
      <c r="Y36" s="89"/>
      <c r="Z36" s="83">
        <f>SUM(V36:Y36)</f>
        <v>2</v>
      </c>
      <c r="AA36" s="12" t="s">
        <v>48</v>
      </c>
      <c r="AB36" s="122" t="s">
        <v>107</v>
      </c>
      <c r="AC36" s="12" t="s">
        <v>104</v>
      </c>
      <c r="AD36" s="96" t="s">
        <v>173</v>
      </c>
    </row>
    <row r="37" spans="1:30" ht="33.75" hidden="1">
      <c r="A37" s="90"/>
      <c r="B37" s="126" t="s">
        <v>161</v>
      </c>
      <c r="C37" s="163" t="s">
        <v>191</v>
      </c>
      <c r="D37" s="179" t="s">
        <v>1</v>
      </c>
      <c r="E37" s="179">
        <v>796</v>
      </c>
      <c r="F37" s="102" t="s">
        <v>129</v>
      </c>
      <c r="G37" s="102"/>
      <c r="H37" s="98" t="s">
        <v>227</v>
      </c>
      <c r="I37" s="114">
        <v>42036</v>
      </c>
      <c r="J37" s="114">
        <v>42095</v>
      </c>
      <c r="K37" s="179" t="s">
        <v>127</v>
      </c>
      <c r="L37" s="97" t="s">
        <v>88</v>
      </c>
      <c r="M37" s="147" t="s">
        <v>239</v>
      </c>
      <c r="N37" s="144">
        <v>57.5</v>
      </c>
      <c r="O37" s="150"/>
      <c r="Q37" s="87"/>
      <c r="R37" s="87"/>
      <c r="S37" s="87"/>
      <c r="T37" s="88"/>
      <c r="U37" s="88" t="s">
        <v>32</v>
      </c>
      <c r="V37" s="88"/>
      <c r="W37" s="88">
        <v>57.5</v>
      </c>
      <c r="X37" s="88"/>
      <c r="Y37" s="89"/>
      <c r="Z37" s="148">
        <f>SUM(V37:Y37)</f>
        <v>57.5</v>
      </c>
      <c r="AA37" s="126" t="s">
        <v>48</v>
      </c>
      <c r="AB37" s="86" t="s">
        <v>107</v>
      </c>
      <c r="AC37" s="126" t="s">
        <v>115</v>
      </c>
      <c r="AD37" s="96" t="s">
        <v>173</v>
      </c>
    </row>
    <row r="38" spans="1:30" ht="25.5" hidden="1" customHeight="1">
      <c r="A38" s="27"/>
      <c r="B38" s="27"/>
      <c r="C38" s="64"/>
      <c r="D38" s="179"/>
      <c r="E38" s="179"/>
      <c r="F38" s="112"/>
      <c r="G38" s="112"/>
      <c r="H38" s="179"/>
      <c r="I38" s="114"/>
      <c r="J38" s="114"/>
      <c r="K38" s="67"/>
      <c r="L38" s="105">
        <v>340</v>
      </c>
      <c r="M38" s="171" t="s">
        <v>14</v>
      </c>
      <c r="N38" s="210">
        <f>SUM(N33:N37)</f>
        <v>336.5</v>
      </c>
      <c r="O38" s="78">
        <f>SUBTOTAL(9,O39:O43)</f>
        <v>0</v>
      </c>
      <c r="P38" s="78" t="e">
        <f>SUBTOTAL(9,#REF!)</f>
        <v>#REF!</v>
      </c>
      <c r="Q38" s="78"/>
      <c r="R38" s="78"/>
      <c r="S38" s="78"/>
      <c r="T38" s="106"/>
      <c r="U38" s="106"/>
      <c r="V38" s="81">
        <f>V39+V41+V43</f>
        <v>17</v>
      </c>
      <c r="W38" s="81">
        <f>W39+W41+W43</f>
        <v>290.8</v>
      </c>
      <c r="X38" s="81">
        <f>X39+X41+X43</f>
        <v>0</v>
      </c>
      <c r="Y38" s="82">
        <f>Y39+Y41+Y43</f>
        <v>0</v>
      </c>
      <c r="Z38" s="83">
        <f>Z39+Z41+Z43</f>
        <v>307.8</v>
      </c>
      <c r="AA38" s="12"/>
      <c r="AB38" s="158"/>
      <c r="AD38" s="96"/>
    </row>
    <row r="39" spans="1:30" ht="22.5" customHeight="1">
      <c r="A39" s="27"/>
      <c r="B39" s="27"/>
      <c r="C39" s="64"/>
      <c r="D39" s="126" t="s">
        <v>262</v>
      </c>
      <c r="E39" s="27"/>
      <c r="F39" s="102"/>
      <c r="G39" s="98"/>
      <c r="H39" s="113"/>
      <c r="I39" s="114"/>
      <c r="J39" s="114"/>
      <c r="K39" s="114"/>
      <c r="L39" s="97" t="s">
        <v>89</v>
      </c>
      <c r="M39" s="147" t="s">
        <v>261</v>
      </c>
      <c r="N39" s="153">
        <v>17</v>
      </c>
      <c r="O39" s="150"/>
      <c r="Q39" s="87"/>
      <c r="R39" s="87"/>
      <c r="S39" s="87"/>
      <c r="T39" s="88"/>
      <c r="U39" s="88" t="s">
        <v>32</v>
      </c>
      <c r="V39" s="88">
        <v>17</v>
      </c>
      <c r="W39" s="88"/>
      <c r="X39" s="88"/>
      <c r="Y39" s="89"/>
      <c r="Z39" s="83">
        <f>SUM(V39:Y39)</f>
        <v>17</v>
      </c>
      <c r="AA39" s="12" t="s">
        <v>48</v>
      </c>
      <c r="AB39" s="152" t="s">
        <v>107</v>
      </c>
      <c r="AC39" s="12" t="s">
        <v>104</v>
      </c>
      <c r="AD39" s="96" t="s">
        <v>174</v>
      </c>
    </row>
    <row r="40" spans="1:30" hidden="1">
      <c r="A40" s="27"/>
      <c r="B40" s="126" t="s">
        <v>161</v>
      </c>
      <c r="C40" s="163" t="s">
        <v>192</v>
      </c>
      <c r="D40" s="179" t="s">
        <v>1</v>
      </c>
      <c r="E40" s="179" t="s">
        <v>1</v>
      </c>
      <c r="F40" s="179" t="s">
        <v>1</v>
      </c>
      <c r="G40" s="179" t="s">
        <v>1</v>
      </c>
      <c r="H40" s="179" t="s">
        <v>232</v>
      </c>
      <c r="I40" s="114">
        <v>42036</v>
      </c>
      <c r="J40" s="114">
        <v>42095</v>
      </c>
      <c r="K40" s="179" t="s">
        <v>127</v>
      </c>
      <c r="L40" s="97" t="s">
        <v>89</v>
      </c>
      <c r="M40" s="147" t="s">
        <v>338</v>
      </c>
      <c r="N40" s="144">
        <v>60</v>
      </c>
      <c r="O40" s="150"/>
      <c r="Q40" s="87"/>
      <c r="R40" s="87"/>
      <c r="S40" s="87"/>
      <c r="T40" s="88"/>
      <c r="U40" s="88" t="s">
        <v>32</v>
      </c>
      <c r="V40" s="88"/>
      <c r="W40" s="88">
        <v>159</v>
      </c>
      <c r="X40" s="88"/>
      <c r="Y40" s="89"/>
      <c r="Z40" s="148">
        <f>SUM(V40:Y40)</f>
        <v>159</v>
      </c>
      <c r="AA40" s="126" t="s">
        <v>57</v>
      </c>
      <c r="AB40" s="86" t="s">
        <v>102</v>
      </c>
      <c r="AC40" s="126" t="s">
        <v>111</v>
      </c>
      <c r="AD40" s="96" t="s">
        <v>174</v>
      </c>
    </row>
    <row r="41" spans="1:30" ht="22.5" customHeight="1">
      <c r="A41" s="27"/>
      <c r="B41" s="27" t="s">
        <v>161</v>
      </c>
      <c r="C41" s="63" t="s">
        <v>192</v>
      </c>
      <c r="D41" s="179" t="s">
        <v>1</v>
      </c>
      <c r="E41" s="179" t="s">
        <v>1</v>
      </c>
      <c r="F41" s="179" t="s">
        <v>1</v>
      </c>
      <c r="G41" s="179" t="s">
        <v>1</v>
      </c>
      <c r="H41" s="179" t="s">
        <v>1</v>
      </c>
      <c r="I41" s="114">
        <v>42036</v>
      </c>
      <c r="J41" s="114">
        <v>42095</v>
      </c>
      <c r="K41" s="179" t="s">
        <v>127</v>
      </c>
      <c r="L41" s="97" t="s">
        <v>89</v>
      </c>
      <c r="M41" s="147" t="s">
        <v>337</v>
      </c>
      <c r="N41" s="157">
        <v>99</v>
      </c>
      <c r="O41" s="150"/>
      <c r="Q41" s="87"/>
      <c r="R41" s="87"/>
      <c r="S41" s="87"/>
      <c r="T41" s="88"/>
      <c r="U41" s="88" t="s">
        <v>32</v>
      </c>
      <c r="V41" s="88"/>
      <c r="W41" s="88">
        <v>159</v>
      </c>
      <c r="X41" s="88"/>
      <c r="Y41" s="89"/>
      <c r="Z41" s="83">
        <f>SUM(V41:Y41)</f>
        <v>159</v>
      </c>
      <c r="AA41" s="12" t="s">
        <v>57</v>
      </c>
      <c r="AB41" s="122" t="s">
        <v>102</v>
      </c>
      <c r="AC41" s="12" t="s">
        <v>104</v>
      </c>
      <c r="AD41" s="96" t="s">
        <v>174</v>
      </c>
    </row>
    <row r="42" spans="1:30" hidden="1">
      <c r="A42" s="27"/>
      <c r="B42" s="126" t="s">
        <v>161</v>
      </c>
      <c r="C42" s="163" t="s">
        <v>192</v>
      </c>
      <c r="D42" s="179" t="s">
        <v>1</v>
      </c>
      <c r="E42" s="179" t="s">
        <v>1</v>
      </c>
      <c r="F42" s="179" t="s">
        <v>1</v>
      </c>
      <c r="G42" s="179" t="s">
        <v>1</v>
      </c>
      <c r="H42" s="179" t="s">
        <v>353</v>
      </c>
      <c r="I42" s="114">
        <v>42036</v>
      </c>
      <c r="J42" s="114">
        <v>42095</v>
      </c>
      <c r="K42" s="179" t="s">
        <v>127</v>
      </c>
      <c r="L42" s="97" t="s">
        <v>89</v>
      </c>
      <c r="M42" s="147" t="s">
        <v>339</v>
      </c>
      <c r="N42" s="144">
        <v>75</v>
      </c>
      <c r="O42" s="150"/>
      <c r="Q42" s="87"/>
      <c r="R42" s="87"/>
      <c r="S42" s="87"/>
      <c r="T42" s="88"/>
      <c r="U42" s="88" t="s">
        <v>32</v>
      </c>
      <c r="V42" s="88"/>
      <c r="W42" s="88">
        <v>131.80000000000001</v>
      </c>
      <c r="X42" s="88"/>
      <c r="Y42" s="89"/>
      <c r="Z42" s="148">
        <f>SUM(V42:Y42)</f>
        <v>131.80000000000001</v>
      </c>
      <c r="AA42" s="126" t="s">
        <v>58</v>
      </c>
      <c r="AB42" s="86" t="s">
        <v>102</v>
      </c>
      <c r="AC42" s="126" t="s">
        <v>111</v>
      </c>
      <c r="AD42" s="96" t="s">
        <v>174</v>
      </c>
    </row>
    <row r="43" spans="1:30" ht="22.5" customHeight="1">
      <c r="A43" s="27"/>
      <c r="B43" s="27" t="s">
        <v>161</v>
      </c>
      <c r="C43" s="63" t="s">
        <v>192</v>
      </c>
      <c r="D43" s="179" t="s">
        <v>1</v>
      </c>
      <c r="E43" s="179" t="s">
        <v>1</v>
      </c>
      <c r="F43" s="179" t="s">
        <v>1</v>
      </c>
      <c r="G43" s="179" t="s">
        <v>1</v>
      </c>
      <c r="H43" s="179" t="s">
        <v>1</v>
      </c>
      <c r="I43" s="114">
        <v>42036</v>
      </c>
      <c r="J43" s="114">
        <v>42095</v>
      </c>
      <c r="K43" s="179" t="s">
        <v>127</v>
      </c>
      <c r="L43" s="97" t="s">
        <v>89</v>
      </c>
      <c r="M43" s="147" t="s">
        <v>340</v>
      </c>
      <c r="N43" s="154">
        <v>56.8</v>
      </c>
      <c r="O43" s="150"/>
      <c r="Q43" s="87"/>
      <c r="R43" s="87"/>
      <c r="S43" s="87"/>
      <c r="T43" s="88"/>
      <c r="U43" s="88" t="s">
        <v>32</v>
      </c>
      <c r="V43" s="88"/>
      <c r="W43" s="88">
        <v>131.80000000000001</v>
      </c>
      <c r="X43" s="88"/>
      <c r="Y43" s="89"/>
      <c r="Z43" s="83">
        <f>SUM(V43:Y43)</f>
        <v>131.80000000000001</v>
      </c>
      <c r="AA43" s="12" t="s">
        <v>58</v>
      </c>
      <c r="AB43" s="155" t="s">
        <v>102</v>
      </c>
      <c r="AC43" s="12" t="s">
        <v>104</v>
      </c>
      <c r="AD43" s="96" t="s">
        <v>174</v>
      </c>
    </row>
    <row r="44" spans="1:30" ht="63.75" hidden="1" customHeight="1">
      <c r="A44" s="27"/>
      <c r="B44" s="27"/>
      <c r="C44" s="64"/>
      <c r="D44" s="27"/>
      <c r="E44" s="27"/>
      <c r="F44" s="102"/>
      <c r="G44" s="98"/>
      <c r="H44" s="113"/>
      <c r="I44" s="114"/>
      <c r="J44" s="114"/>
      <c r="K44" s="114"/>
      <c r="L44" s="105" t="s">
        <v>4</v>
      </c>
      <c r="M44" s="171" t="s">
        <v>15</v>
      </c>
      <c r="N44" s="184">
        <f>N38+N32+N26+N19+N6</f>
        <v>1449.96</v>
      </c>
      <c r="O44" s="78">
        <f>SUBTOTAL(9,O6:O43)</f>
        <v>225.9</v>
      </c>
      <c r="P44" s="78">
        <f>SUBTOTAL(9,P6:P43)</f>
        <v>225.9</v>
      </c>
      <c r="Q44" s="78"/>
      <c r="R44" s="78"/>
      <c r="S44" s="78"/>
      <c r="T44" s="106"/>
      <c r="U44" s="106"/>
      <c r="V44" s="78" t="e">
        <f>V38+V32+V26+V19+V6</f>
        <v>#REF!</v>
      </c>
      <c r="W44" s="78" t="e">
        <f>W38+W32+W26+W19+W6</f>
        <v>#REF!</v>
      </c>
      <c r="X44" s="78" t="e">
        <f>X38+X32+X26+X19+X6</f>
        <v>#REF!</v>
      </c>
      <c r="Y44" s="115" t="e">
        <f>Y38+Y32+Y26+Y19+Y6</f>
        <v>#REF!</v>
      </c>
      <c r="Z44" s="116" t="e">
        <f>Z38+Z32+Z26+Z19+Z6</f>
        <v>#REF!</v>
      </c>
      <c r="AA44" s="12"/>
      <c r="AB44" s="77"/>
      <c r="AD44" s="96" t="s">
        <v>4</v>
      </c>
    </row>
    <row r="45" spans="1:30" ht="12.75" hidden="1" customHeight="1" collapsed="1">
      <c r="A45" s="27"/>
      <c r="B45" s="27"/>
      <c r="C45" s="64"/>
      <c r="D45" s="27"/>
      <c r="E45" s="27"/>
      <c r="F45" s="102"/>
      <c r="G45" s="98"/>
      <c r="H45" s="113"/>
      <c r="I45" s="114"/>
      <c r="J45" s="114"/>
      <c r="K45" s="114"/>
      <c r="L45" s="105">
        <v>221</v>
      </c>
      <c r="M45" s="171" t="s">
        <v>11</v>
      </c>
      <c r="N45" s="184">
        <f>SUBTOTAL(9,N46:N52)</f>
        <v>118</v>
      </c>
      <c r="O45" s="78">
        <f>SUBTOTAL(9,O46:O52)</f>
        <v>123.89999999999999</v>
      </c>
      <c r="P45" s="78">
        <f>SUBTOTAL(9,P46:P52)</f>
        <v>123.89999999999999</v>
      </c>
      <c r="Q45" s="78"/>
      <c r="R45" s="78"/>
      <c r="S45" s="78"/>
      <c r="T45" s="106"/>
      <c r="U45" s="106"/>
      <c r="V45" s="81">
        <f>V46+V49+V50+V51+V52</f>
        <v>138</v>
      </c>
      <c r="W45" s="81">
        <f>W46+W49+W50+W51+W52</f>
        <v>75.5</v>
      </c>
      <c r="X45" s="81">
        <f>X46+X49+X50+X51+X52</f>
        <v>91.38</v>
      </c>
      <c r="Y45" s="82">
        <f>Y46+Y49+Y50+Y51+Y52</f>
        <v>39</v>
      </c>
      <c r="Z45" s="83">
        <f>Z46+Z49+Z50+Z51+Z52</f>
        <v>343.88</v>
      </c>
      <c r="AA45" s="12"/>
      <c r="AB45" s="77"/>
      <c r="AD45" s="96"/>
    </row>
    <row r="46" spans="1:30" ht="12.75" customHeight="1">
      <c r="A46" s="27"/>
      <c r="B46" s="27"/>
      <c r="C46" s="64"/>
      <c r="D46" s="126" t="s">
        <v>264</v>
      </c>
      <c r="E46" s="27"/>
      <c r="F46" s="102"/>
      <c r="G46" s="98"/>
      <c r="H46" s="113"/>
      <c r="I46" s="114"/>
      <c r="J46" s="114"/>
      <c r="K46" s="114"/>
      <c r="L46" s="97" t="s">
        <v>90</v>
      </c>
      <c r="M46" s="143" t="s">
        <v>263</v>
      </c>
      <c r="N46" s="144">
        <v>7.5</v>
      </c>
      <c r="O46" s="87">
        <v>31.5</v>
      </c>
      <c r="P46" s="87">
        <v>31.5</v>
      </c>
      <c r="Q46" s="87"/>
      <c r="R46" s="87"/>
      <c r="S46" s="87"/>
      <c r="T46" s="88"/>
      <c r="U46" s="88" t="s">
        <v>34</v>
      </c>
      <c r="V46" s="88"/>
      <c r="W46" s="88">
        <v>7.5</v>
      </c>
      <c r="X46" s="88">
        <v>7.5</v>
      </c>
      <c r="Y46" s="89">
        <v>15</v>
      </c>
      <c r="Z46" s="83">
        <f t="shared" ref="Z46:Z52" si="1">SUM(V46:Y46)</f>
        <v>30</v>
      </c>
      <c r="AA46" s="12" t="s">
        <v>113</v>
      </c>
      <c r="AB46" s="86" t="s">
        <v>107</v>
      </c>
      <c r="AC46" s="12" t="s">
        <v>104</v>
      </c>
      <c r="AD46" s="96" t="s">
        <v>175</v>
      </c>
    </row>
    <row r="47" spans="1:30" ht="12.75" customHeight="1">
      <c r="A47" s="27"/>
      <c r="B47" s="27"/>
      <c r="C47" s="64"/>
      <c r="D47" s="126" t="s">
        <v>265</v>
      </c>
      <c r="E47" s="27"/>
      <c r="F47" s="102"/>
      <c r="G47" s="98"/>
      <c r="H47" s="113"/>
      <c r="I47" s="114"/>
      <c r="J47" s="114"/>
      <c r="K47" s="114"/>
      <c r="L47" s="97" t="s">
        <v>90</v>
      </c>
      <c r="M47" s="143" t="s">
        <v>263</v>
      </c>
      <c r="N47" s="144">
        <v>7.5</v>
      </c>
      <c r="O47" s="87"/>
      <c r="P47" s="87"/>
      <c r="Q47" s="87"/>
      <c r="R47" s="87"/>
      <c r="S47" s="87"/>
      <c r="T47" s="88"/>
      <c r="U47" s="88" t="s">
        <v>34</v>
      </c>
      <c r="V47" s="88"/>
      <c r="W47" s="88"/>
      <c r="X47" s="88"/>
      <c r="Y47" s="89"/>
      <c r="Z47" s="83"/>
      <c r="AA47" s="12" t="s">
        <v>112</v>
      </c>
      <c r="AB47" s="86"/>
      <c r="AC47" s="12" t="s">
        <v>104</v>
      </c>
      <c r="AD47" s="96" t="s">
        <v>175</v>
      </c>
    </row>
    <row r="48" spans="1:30" ht="12.75" customHeight="1">
      <c r="A48" s="27"/>
      <c r="B48" s="27"/>
      <c r="C48" s="64"/>
      <c r="D48" s="126" t="s">
        <v>267</v>
      </c>
      <c r="E48" s="27"/>
      <c r="F48" s="102"/>
      <c r="G48" s="98"/>
      <c r="H48" s="113"/>
      <c r="I48" s="114"/>
      <c r="J48" s="114"/>
      <c r="K48" s="114"/>
      <c r="L48" s="97" t="s">
        <v>90</v>
      </c>
      <c r="M48" s="143" t="s">
        <v>266</v>
      </c>
      <c r="N48" s="201">
        <v>15</v>
      </c>
      <c r="O48" s="87"/>
      <c r="P48" s="87"/>
      <c r="Q48" s="87"/>
      <c r="R48" s="87"/>
      <c r="S48" s="87"/>
      <c r="T48" s="88"/>
      <c r="U48" s="88" t="s">
        <v>34</v>
      </c>
      <c r="V48" s="88"/>
      <c r="W48" s="88"/>
      <c r="X48" s="88"/>
      <c r="Y48" s="89"/>
      <c r="Z48" s="83"/>
      <c r="AA48" s="12" t="s">
        <v>114</v>
      </c>
      <c r="AB48" s="152"/>
      <c r="AC48" s="12" t="s">
        <v>104</v>
      </c>
      <c r="AD48" s="96" t="s">
        <v>175</v>
      </c>
    </row>
    <row r="49" spans="1:30" s="232" customFormat="1" ht="22.5" customHeight="1">
      <c r="A49" s="215">
        <f>A21+1</f>
        <v>3</v>
      </c>
      <c r="B49" s="216" t="s">
        <v>162</v>
      </c>
      <c r="C49" s="217" t="s">
        <v>348</v>
      </c>
      <c r="D49" s="216" t="s">
        <v>268</v>
      </c>
      <c r="E49" s="218">
        <v>796</v>
      </c>
      <c r="F49" s="219" t="s">
        <v>129</v>
      </c>
      <c r="G49" s="220">
        <v>4000</v>
      </c>
      <c r="H49" s="221"/>
      <c r="I49" s="222">
        <v>42005</v>
      </c>
      <c r="J49" s="222">
        <v>42036</v>
      </c>
      <c r="K49" s="218" t="s">
        <v>127</v>
      </c>
      <c r="L49" s="223" t="s">
        <v>90</v>
      </c>
      <c r="M49" s="224" t="s">
        <v>269</v>
      </c>
      <c r="N49" s="225">
        <v>76</v>
      </c>
      <c r="O49" s="226">
        <v>79.8</v>
      </c>
      <c r="P49" s="225">
        <f t="shared" ref="P49:P52" si="2">O49</f>
        <v>79.8</v>
      </c>
      <c r="Q49" s="225"/>
      <c r="R49" s="225"/>
      <c r="S49" s="225"/>
      <c r="T49" s="227"/>
      <c r="U49" s="227" t="s">
        <v>34</v>
      </c>
      <c r="V49" s="227">
        <v>76</v>
      </c>
      <c r="W49" s="227"/>
      <c r="X49" s="227"/>
      <c r="Y49" s="228"/>
      <c r="Z49" s="229">
        <f t="shared" si="1"/>
        <v>76</v>
      </c>
      <c r="AA49" s="216" t="s">
        <v>51</v>
      </c>
      <c r="AB49" s="230" t="s">
        <v>107</v>
      </c>
      <c r="AC49" s="12" t="s">
        <v>104</v>
      </c>
      <c r="AD49" s="231" t="s">
        <v>175</v>
      </c>
    </row>
    <row r="50" spans="1:30" ht="12.75" customHeight="1">
      <c r="A50" s="27"/>
      <c r="B50" s="27"/>
      <c r="C50" s="63"/>
      <c r="D50" s="126"/>
      <c r="E50" s="27"/>
      <c r="F50" s="102"/>
      <c r="G50" s="98"/>
      <c r="H50" s="113"/>
      <c r="I50" s="114"/>
      <c r="J50" s="114"/>
      <c r="K50" s="114"/>
      <c r="L50" s="97" t="s">
        <v>90</v>
      </c>
      <c r="M50" s="143" t="s">
        <v>270</v>
      </c>
      <c r="N50" s="159">
        <v>12</v>
      </c>
      <c r="O50" s="87">
        <v>12.6</v>
      </c>
      <c r="P50" s="87">
        <f t="shared" si="2"/>
        <v>12.6</v>
      </c>
      <c r="Q50" s="87"/>
      <c r="R50" s="87"/>
      <c r="S50" s="87"/>
      <c r="T50" s="88"/>
      <c r="U50" s="88" t="s">
        <v>35</v>
      </c>
      <c r="V50" s="88">
        <v>2</v>
      </c>
      <c r="W50" s="88">
        <v>3</v>
      </c>
      <c r="X50" s="88">
        <v>3</v>
      </c>
      <c r="Y50" s="89">
        <v>4</v>
      </c>
      <c r="Z50" s="83">
        <f t="shared" si="1"/>
        <v>12</v>
      </c>
      <c r="AA50" s="145" t="s">
        <v>60</v>
      </c>
      <c r="AB50" s="160" t="s">
        <v>107</v>
      </c>
      <c r="AC50" s="145" t="s">
        <v>104</v>
      </c>
      <c r="AD50" s="96" t="s">
        <v>175</v>
      </c>
    </row>
    <row r="51" spans="1:30" ht="22.5" hidden="1" customHeight="1">
      <c r="A51" s="27">
        <f>A49+1</f>
        <v>4</v>
      </c>
      <c r="B51" s="126" t="s">
        <v>162</v>
      </c>
      <c r="C51" s="163" t="s">
        <v>163</v>
      </c>
      <c r="D51" s="126" t="s">
        <v>243</v>
      </c>
      <c r="E51" s="179" t="s">
        <v>1</v>
      </c>
      <c r="F51" s="179" t="s">
        <v>1</v>
      </c>
      <c r="G51" s="179" t="s">
        <v>1</v>
      </c>
      <c r="H51" s="179" t="s">
        <v>1</v>
      </c>
      <c r="I51" s="114">
        <v>42005</v>
      </c>
      <c r="J51" s="114">
        <v>42339</v>
      </c>
      <c r="K51" s="179" t="s">
        <v>127</v>
      </c>
      <c r="L51" s="97" t="s">
        <v>90</v>
      </c>
      <c r="M51" s="165" t="s">
        <v>240</v>
      </c>
      <c r="N51" s="144">
        <v>165.88</v>
      </c>
      <c r="O51" s="150">
        <v>174.17</v>
      </c>
      <c r="P51" s="87">
        <f t="shared" si="2"/>
        <v>174.17</v>
      </c>
      <c r="Q51" s="87"/>
      <c r="R51" s="87"/>
      <c r="S51" s="87"/>
      <c r="T51" s="88"/>
      <c r="U51" s="88" t="s">
        <v>36</v>
      </c>
      <c r="V51" s="88">
        <v>50</v>
      </c>
      <c r="W51" s="88">
        <v>50</v>
      </c>
      <c r="X51" s="88">
        <v>65.88</v>
      </c>
      <c r="Y51" s="89"/>
      <c r="Z51" s="148">
        <f t="shared" si="1"/>
        <v>165.88</v>
      </c>
      <c r="AA51" s="126" t="s">
        <v>51</v>
      </c>
      <c r="AB51" s="86" t="s">
        <v>102</v>
      </c>
      <c r="AC51" s="126" t="s">
        <v>105</v>
      </c>
      <c r="AD51" s="96" t="s">
        <v>175</v>
      </c>
    </row>
    <row r="52" spans="1:30" ht="22.5" hidden="1" customHeight="1">
      <c r="A52" s="27">
        <f>A51+1</f>
        <v>5</v>
      </c>
      <c r="B52" s="126" t="s">
        <v>162</v>
      </c>
      <c r="C52" s="163" t="s">
        <v>163</v>
      </c>
      <c r="D52" s="126"/>
      <c r="E52" s="181"/>
      <c r="F52" s="102"/>
      <c r="G52" s="98"/>
      <c r="H52" s="117"/>
      <c r="I52" s="114">
        <v>42005</v>
      </c>
      <c r="J52" s="114">
        <v>42339</v>
      </c>
      <c r="K52" s="114"/>
      <c r="L52" s="97" t="s">
        <v>90</v>
      </c>
      <c r="M52" s="165" t="s">
        <v>271</v>
      </c>
      <c r="N52" s="144">
        <v>60</v>
      </c>
      <c r="O52" s="150">
        <v>63</v>
      </c>
      <c r="P52" s="87">
        <f t="shared" si="2"/>
        <v>63</v>
      </c>
      <c r="Q52" s="87"/>
      <c r="R52" s="87"/>
      <c r="S52" s="87"/>
      <c r="T52" s="88"/>
      <c r="U52" s="88" t="s">
        <v>36</v>
      </c>
      <c r="V52" s="88">
        <v>10</v>
      </c>
      <c r="W52" s="88">
        <v>15</v>
      </c>
      <c r="X52" s="88">
        <v>15</v>
      </c>
      <c r="Y52" s="89">
        <v>20</v>
      </c>
      <c r="Z52" s="148">
        <f t="shared" si="1"/>
        <v>60</v>
      </c>
      <c r="AA52" s="161" t="s">
        <v>51</v>
      </c>
      <c r="AB52" s="146" t="s">
        <v>107</v>
      </c>
      <c r="AC52" s="161" t="s">
        <v>105</v>
      </c>
      <c r="AD52" s="96" t="s">
        <v>175</v>
      </c>
    </row>
    <row r="53" spans="1:30" ht="12.75" hidden="1" customHeight="1" collapsed="1">
      <c r="A53" s="27"/>
      <c r="B53" s="27"/>
      <c r="C53" s="64"/>
      <c r="D53" s="126"/>
      <c r="E53" s="98"/>
      <c r="F53" s="98"/>
      <c r="G53" s="98"/>
      <c r="H53" s="98"/>
      <c r="I53" s="93"/>
      <c r="J53" s="93"/>
      <c r="K53" s="93"/>
      <c r="L53" s="105">
        <v>222</v>
      </c>
      <c r="M53" s="171" t="s">
        <v>9</v>
      </c>
      <c r="N53" s="210">
        <f>SUBTOTAL(9,N54:N54)</f>
        <v>1.05</v>
      </c>
      <c r="O53" s="78">
        <f>SUBTOTAL(9,O54:O54)</f>
        <v>1.05</v>
      </c>
      <c r="P53" s="78">
        <f>SUBTOTAL(9,P54:P54)</f>
        <v>1.05</v>
      </c>
      <c r="Q53" s="78"/>
      <c r="R53" s="78"/>
      <c r="S53" s="78"/>
      <c r="T53" s="106"/>
      <c r="U53" s="106"/>
      <c r="V53" s="81">
        <f>V54</f>
        <v>0</v>
      </c>
      <c r="W53" s="81">
        <f>W54</f>
        <v>0.52500000000000002</v>
      </c>
      <c r="X53" s="81">
        <f>X54</f>
        <v>0.52500000000000002</v>
      </c>
      <c r="Y53" s="82">
        <f>Y54</f>
        <v>0</v>
      </c>
      <c r="Z53" s="83">
        <f>Z54</f>
        <v>1.05</v>
      </c>
      <c r="AA53" s="12"/>
      <c r="AB53" s="158"/>
      <c r="AD53" s="96"/>
    </row>
    <row r="54" spans="1:30" ht="22.5" customHeight="1">
      <c r="A54" s="27"/>
      <c r="B54" s="27"/>
      <c r="C54" s="64"/>
      <c r="D54" s="126"/>
      <c r="E54" s="98"/>
      <c r="F54" s="98"/>
      <c r="G54" s="98"/>
      <c r="H54" s="98"/>
      <c r="I54" s="93"/>
      <c r="J54" s="93"/>
      <c r="K54" s="93"/>
      <c r="L54" s="97" t="s">
        <v>91</v>
      </c>
      <c r="M54" s="143" t="s">
        <v>272</v>
      </c>
      <c r="N54" s="144">
        <v>1.05</v>
      </c>
      <c r="O54" s="87">
        <v>1.05</v>
      </c>
      <c r="P54" s="87">
        <v>1.05</v>
      </c>
      <c r="Q54" s="87"/>
      <c r="R54" s="87"/>
      <c r="S54" s="87"/>
      <c r="T54" s="88"/>
      <c r="U54" s="88"/>
      <c r="V54" s="88"/>
      <c r="W54" s="88">
        <v>0.52500000000000002</v>
      </c>
      <c r="X54" s="88">
        <v>0.52500000000000002</v>
      </c>
      <c r="Y54" s="89"/>
      <c r="Z54" s="83">
        <f>SUM(V54:Y54)</f>
        <v>1.05</v>
      </c>
      <c r="AA54" s="145" t="s">
        <v>48</v>
      </c>
      <c r="AB54" s="146" t="s">
        <v>107</v>
      </c>
      <c r="AC54" s="145" t="s">
        <v>104</v>
      </c>
      <c r="AD54" s="96" t="s">
        <v>176</v>
      </c>
    </row>
    <row r="55" spans="1:30" ht="12.75" hidden="1" customHeight="1">
      <c r="A55" s="27"/>
      <c r="B55" s="27"/>
      <c r="C55" s="64"/>
      <c r="D55" s="126"/>
      <c r="E55" s="27"/>
      <c r="F55" s="27"/>
      <c r="G55" s="27"/>
      <c r="H55" s="118"/>
      <c r="I55" s="119"/>
      <c r="J55" s="119"/>
      <c r="K55" s="119"/>
      <c r="L55" s="105">
        <v>223</v>
      </c>
      <c r="M55" s="171" t="s">
        <v>16</v>
      </c>
      <c r="N55" s="183">
        <f>SUBTOTAL(9,N56:N58)</f>
        <v>6.91</v>
      </c>
      <c r="O55" s="78">
        <f>SUBTOTAL(9,O56:O58)</f>
        <v>7.26</v>
      </c>
      <c r="P55" s="78">
        <f>SUBTOTAL(9,P56:P58)</f>
        <v>7.26</v>
      </c>
      <c r="Q55" s="78"/>
      <c r="R55" s="78"/>
      <c r="S55" s="78"/>
      <c r="T55" s="106"/>
      <c r="U55" s="106"/>
      <c r="V55" s="81">
        <f>V56+V57+V58</f>
        <v>109.16</v>
      </c>
      <c r="W55" s="81">
        <f>W56+W57+W58</f>
        <v>108.75</v>
      </c>
      <c r="X55" s="81">
        <f>X56+X57+X58</f>
        <v>88.75</v>
      </c>
      <c r="Y55" s="82">
        <f>Y56+Y57+Y58</f>
        <v>185.3</v>
      </c>
      <c r="Z55" s="83">
        <f>Z56+Z57+Z58</f>
        <v>491.96000000000004</v>
      </c>
      <c r="AA55" s="12"/>
      <c r="AB55" s="151"/>
      <c r="AD55" s="96"/>
    </row>
    <row r="56" spans="1:30" ht="12.75" hidden="1" customHeight="1">
      <c r="A56" s="27">
        <f>A52+1</f>
        <v>6</v>
      </c>
      <c r="B56" s="126" t="s">
        <v>213</v>
      </c>
      <c r="C56" s="163" t="s">
        <v>188</v>
      </c>
      <c r="D56" s="126" t="s">
        <v>1</v>
      </c>
      <c r="E56" s="179" t="s">
        <v>1</v>
      </c>
      <c r="F56" s="179" t="s">
        <v>1</v>
      </c>
      <c r="G56" s="179" t="s">
        <v>1</v>
      </c>
      <c r="H56" s="179" t="s">
        <v>1</v>
      </c>
      <c r="I56" s="114">
        <v>42005</v>
      </c>
      <c r="J56" s="114">
        <v>42339</v>
      </c>
      <c r="K56" s="179" t="s">
        <v>127</v>
      </c>
      <c r="L56" s="97" t="s">
        <v>216</v>
      </c>
      <c r="M56" s="147" t="s">
        <v>221</v>
      </c>
      <c r="N56" s="144">
        <v>228.06</v>
      </c>
      <c r="O56" s="150">
        <v>239.46</v>
      </c>
      <c r="P56" s="87">
        <v>239.46</v>
      </c>
      <c r="Q56" s="87"/>
      <c r="R56" s="87"/>
      <c r="S56" s="87"/>
      <c r="T56" s="88"/>
      <c r="U56" s="88" t="s">
        <v>35</v>
      </c>
      <c r="V56" s="88">
        <v>38.01</v>
      </c>
      <c r="W56" s="88">
        <v>57.02</v>
      </c>
      <c r="X56" s="88">
        <v>57.02</v>
      </c>
      <c r="Y56" s="89">
        <v>76.010000000000005</v>
      </c>
      <c r="Z56" s="148">
        <f>SUM(V56:Y56)</f>
        <v>228.06</v>
      </c>
      <c r="AA56" s="126" t="s">
        <v>61</v>
      </c>
      <c r="AB56" s="86" t="s">
        <v>102</v>
      </c>
      <c r="AC56" s="126" t="s">
        <v>108</v>
      </c>
      <c r="AD56" s="96" t="s">
        <v>177</v>
      </c>
    </row>
    <row r="57" spans="1:30" ht="12.75" customHeight="1">
      <c r="A57" s="27"/>
      <c r="B57" s="27" t="s">
        <v>199</v>
      </c>
      <c r="C57" s="63" t="s">
        <v>202</v>
      </c>
      <c r="D57" s="126"/>
      <c r="E57" s="27"/>
      <c r="F57" s="27"/>
      <c r="G57" s="27"/>
      <c r="H57" s="98"/>
      <c r="I57" s="119">
        <v>41975</v>
      </c>
      <c r="J57" s="119">
        <v>42341</v>
      </c>
      <c r="K57" s="119"/>
      <c r="L57" s="97" t="s">
        <v>216</v>
      </c>
      <c r="M57" s="143" t="s">
        <v>222</v>
      </c>
      <c r="N57" s="159">
        <v>6.91</v>
      </c>
      <c r="O57" s="87">
        <v>7.26</v>
      </c>
      <c r="P57" s="87">
        <v>7.26</v>
      </c>
      <c r="Q57" s="87"/>
      <c r="R57" s="87"/>
      <c r="S57" s="87"/>
      <c r="T57" s="88"/>
      <c r="U57" s="88" t="s">
        <v>35</v>
      </c>
      <c r="V57" s="88">
        <v>1.1499999999999999</v>
      </c>
      <c r="W57" s="88">
        <v>1.73</v>
      </c>
      <c r="X57" s="88">
        <v>1.73</v>
      </c>
      <c r="Y57" s="89">
        <v>2.2999999999999998</v>
      </c>
      <c r="Z57" s="83">
        <f>SUM(V57:Y57)</f>
        <v>6.9099999999999993</v>
      </c>
      <c r="AA57" s="12" t="s">
        <v>62</v>
      </c>
      <c r="AB57" s="122" t="s">
        <v>107</v>
      </c>
      <c r="AC57" s="21" t="s">
        <v>104</v>
      </c>
      <c r="AD57" s="96" t="s">
        <v>177</v>
      </c>
    </row>
    <row r="58" spans="1:30" ht="22.5" hidden="1" customHeight="1">
      <c r="A58" s="27">
        <f>A56+1</f>
        <v>7</v>
      </c>
      <c r="B58" s="126" t="s">
        <v>214</v>
      </c>
      <c r="C58" s="163" t="s">
        <v>193</v>
      </c>
      <c r="D58" s="126" t="s">
        <v>1</v>
      </c>
      <c r="E58" s="179" t="s">
        <v>1</v>
      </c>
      <c r="F58" s="179" t="s">
        <v>1</v>
      </c>
      <c r="G58" s="179" t="s">
        <v>1</v>
      </c>
      <c r="H58" s="179" t="s">
        <v>1</v>
      </c>
      <c r="I58" s="114">
        <v>42005</v>
      </c>
      <c r="J58" s="114">
        <v>42339</v>
      </c>
      <c r="K58" s="179" t="s">
        <v>127</v>
      </c>
      <c r="L58" s="97" t="s">
        <v>216</v>
      </c>
      <c r="M58" s="147" t="s">
        <v>223</v>
      </c>
      <c r="N58" s="144">
        <v>256.99</v>
      </c>
      <c r="O58" s="150">
        <v>269.83999999999997</v>
      </c>
      <c r="P58" s="87">
        <v>269.83999999999997</v>
      </c>
      <c r="Q58" s="87"/>
      <c r="R58" s="87"/>
      <c r="S58" s="87"/>
      <c r="T58" s="88"/>
      <c r="U58" s="88" t="s">
        <v>35</v>
      </c>
      <c r="V58" s="88">
        <v>70</v>
      </c>
      <c r="W58" s="88">
        <v>50</v>
      </c>
      <c r="X58" s="88">
        <v>30</v>
      </c>
      <c r="Y58" s="89">
        <v>106.99</v>
      </c>
      <c r="Z58" s="148">
        <f>SUM(V58:Y58)</f>
        <v>256.99</v>
      </c>
      <c r="AA58" s="126" t="s">
        <v>63</v>
      </c>
      <c r="AB58" s="86" t="s">
        <v>102</v>
      </c>
      <c r="AC58" s="126" t="s">
        <v>106</v>
      </c>
      <c r="AD58" s="96" t="s">
        <v>177</v>
      </c>
    </row>
    <row r="59" spans="1:30" ht="25.5" hidden="1" customHeight="1">
      <c r="A59" s="27"/>
      <c r="B59" s="27"/>
      <c r="C59" s="64"/>
      <c r="D59" s="126"/>
      <c r="E59" s="120"/>
      <c r="F59" s="120"/>
      <c r="G59" s="120"/>
      <c r="H59" s="98"/>
      <c r="I59" s="119"/>
      <c r="J59" s="119"/>
      <c r="K59" s="119"/>
      <c r="L59" s="105">
        <v>225</v>
      </c>
      <c r="M59" s="171" t="s">
        <v>12</v>
      </c>
      <c r="N59" s="210">
        <f>SUBTOTAL(9,N60:N76)</f>
        <v>373.03</v>
      </c>
      <c r="O59" s="78">
        <f>SUBTOTAL(9,O60:O76)</f>
        <v>415.72</v>
      </c>
      <c r="P59" s="78">
        <f>SUBTOTAL(9,P60:P76)</f>
        <v>365.72</v>
      </c>
      <c r="Q59" s="78"/>
      <c r="R59" s="78"/>
      <c r="S59" s="78"/>
      <c r="T59" s="106"/>
      <c r="U59" s="106"/>
      <c r="V59" s="81">
        <f>V60+V61+V62+V63+V64+V65+V66+V67+V68+V69+V70+V71+V72+V73+V74+V76</f>
        <v>68.38</v>
      </c>
      <c r="W59" s="81">
        <f>W60+W61+W62+W63+W64+W65+W66+W67+W68+W69+W70+W71+W72+W73+W74+W76</f>
        <v>98.66</v>
      </c>
      <c r="X59" s="81">
        <f>X60+X61+X62+X63+X64+X65+X66+X67+X68+X69+X70+X71+X72+X73+X74+X76</f>
        <v>136.26</v>
      </c>
      <c r="Y59" s="82">
        <f>Y60+Y61+Y62+Y63+Y64+Y65+Y66+Y67+Y68+Y69+Y70+Y71+Y72+Y73+Y74+Y76</f>
        <v>65.72999999999999</v>
      </c>
      <c r="Z59" s="83">
        <f>Z60+Z61+Z62+Z63+Z64+Z65+Z66+Z67+Z68+Z69+Z70+Z71+Z72+Z73+Z74+Z76</f>
        <v>369.03</v>
      </c>
      <c r="AA59" s="12"/>
      <c r="AB59" s="158"/>
      <c r="AD59" s="96"/>
    </row>
    <row r="60" spans="1:30" ht="33.75" customHeight="1">
      <c r="A60" s="27"/>
      <c r="B60" s="27"/>
      <c r="C60" s="64"/>
      <c r="D60" s="126"/>
      <c r="E60" s="27"/>
      <c r="F60" s="27"/>
      <c r="G60" s="27"/>
      <c r="H60" s="98"/>
      <c r="I60" s="119"/>
      <c r="J60" s="119"/>
      <c r="K60" s="119"/>
      <c r="L60" s="97" t="s">
        <v>81</v>
      </c>
      <c r="M60" s="143" t="s">
        <v>273</v>
      </c>
      <c r="N60" s="144">
        <v>40</v>
      </c>
      <c r="O60" s="87">
        <v>40</v>
      </c>
      <c r="P60" s="87">
        <f t="shared" ref="P60:P74" si="3">O60</f>
        <v>40</v>
      </c>
      <c r="Q60" s="87"/>
      <c r="R60" s="87"/>
      <c r="S60" s="87"/>
      <c r="T60" s="88"/>
      <c r="U60" s="88" t="s">
        <v>35</v>
      </c>
      <c r="V60" s="88">
        <v>6.66</v>
      </c>
      <c r="W60" s="88">
        <v>9.99</v>
      </c>
      <c r="X60" s="88">
        <v>9.99</v>
      </c>
      <c r="Y60" s="89">
        <v>13.36</v>
      </c>
      <c r="Z60" s="83">
        <f t="shared" ref="Z60:Z76" si="4">SUM(V60:Y60)</f>
        <v>40</v>
      </c>
      <c r="AA60" s="12" t="s">
        <v>64</v>
      </c>
      <c r="AB60" s="86" t="s">
        <v>107</v>
      </c>
      <c r="AC60" s="12" t="s">
        <v>104</v>
      </c>
      <c r="AD60" s="96" t="s">
        <v>178</v>
      </c>
    </row>
    <row r="61" spans="1:30" ht="22.5" customHeight="1">
      <c r="A61" s="27"/>
      <c r="B61" s="27"/>
      <c r="C61" s="64"/>
      <c r="D61" s="126"/>
      <c r="E61" s="27"/>
      <c r="F61" s="27"/>
      <c r="G61" s="27"/>
      <c r="H61" s="98"/>
      <c r="I61" s="119"/>
      <c r="J61" s="119"/>
      <c r="K61" s="119"/>
      <c r="L61" s="97" t="s">
        <v>81</v>
      </c>
      <c r="M61" s="143" t="s">
        <v>274</v>
      </c>
      <c r="N61" s="144">
        <v>44.85</v>
      </c>
      <c r="O61" s="87">
        <v>44.85</v>
      </c>
      <c r="P61" s="87">
        <f t="shared" si="3"/>
        <v>44.85</v>
      </c>
      <c r="Q61" s="87"/>
      <c r="R61" s="87"/>
      <c r="S61" s="87"/>
      <c r="T61" s="88"/>
      <c r="U61" s="88" t="s">
        <v>35</v>
      </c>
      <c r="V61" s="88"/>
      <c r="W61" s="88">
        <v>13.45</v>
      </c>
      <c r="X61" s="88">
        <v>31.4</v>
      </c>
      <c r="Y61" s="89"/>
      <c r="Z61" s="83">
        <f t="shared" si="4"/>
        <v>44.849999999999994</v>
      </c>
      <c r="AA61" s="12" t="s">
        <v>64</v>
      </c>
      <c r="AB61" s="86" t="s">
        <v>107</v>
      </c>
      <c r="AC61" s="12" t="s">
        <v>104</v>
      </c>
      <c r="AD61" s="96" t="s">
        <v>178</v>
      </c>
    </row>
    <row r="62" spans="1:30" ht="12.75" customHeight="1">
      <c r="A62" s="27"/>
      <c r="B62" s="27"/>
      <c r="C62" s="64"/>
      <c r="D62" s="126"/>
      <c r="E62" s="27"/>
      <c r="F62" s="27"/>
      <c r="G62" s="27"/>
      <c r="H62" s="98"/>
      <c r="I62" s="93"/>
      <c r="J62" s="119"/>
      <c r="K62" s="119"/>
      <c r="L62" s="97" t="s">
        <v>81</v>
      </c>
      <c r="M62" s="143" t="s">
        <v>275</v>
      </c>
      <c r="N62" s="144">
        <v>5.49</v>
      </c>
      <c r="O62" s="87">
        <v>5.49</v>
      </c>
      <c r="P62" s="87">
        <f t="shared" si="3"/>
        <v>5.49</v>
      </c>
      <c r="Q62" s="87"/>
      <c r="R62" s="87"/>
      <c r="S62" s="87"/>
      <c r="T62" s="88"/>
      <c r="U62" s="88" t="s">
        <v>35</v>
      </c>
      <c r="V62" s="88">
        <v>0.92</v>
      </c>
      <c r="W62" s="88">
        <v>1.37</v>
      </c>
      <c r="X62" s="88">
        <v>1.37</v>
      </c>
      <c r="Y62" s="89">
        <v>1.83</v>
      </c>
      <c r="Z62" s="83">
        <f t="shared" si="4"/>
        <v>5.49</v>
      </c>
      <c r="AA62" s="12" t="s">
        <v>65</v>
      </c>
      <c r="AB62" s="86" t="s">
        <v>107</v>
      </c>
      <c r="AC62" s="12" t="s">
        <v>104</v>
      </c>
      <c r="AD62" s="96" t="s">
        <v>178</v>
      </c>
    </row>
    <row r="63" spans="1:30" ht="22.5" customHeight="1">
      <c r="A63" s="27"/>
      <c r="B63" s="27"/>
      <c r="C63" s="64"/>
      <c r="D63" s="126" t="s">
        <v>277</v>
      </c>
      <c r="E63" s="27"/>
      <c r="F63" s="27"/>
      <c r="G63" s="27"/>
      <c r="H63" s="98"/>
      <c r="I63" s="93"/>
      <c r="J63" s="119"/>
      <c r="K63" s="119"/>
      <c r="L63" s="97" t="s">
        <v>81</v>
      </c>
      <c r="M63" s="143" t="s">
        <v>276</v>
      </c>
      <c r="N63" s="144">
        <v>25</v>
      </c>
      <c r="O63" s="87">
        <v>25</v>
      </c>
      <c r="P63" s="87">
        <f t="shared" si="3"/>
        <v>25</v>
      </c>
      <c r="Q63" s="87"/>
      <c r="R63" s="87"/>
      <c r="S63" s="87"/>
      <c r="T63" s="88"/>
      <c r="U63" s="88" t="s">
        <v>35</v>
      </c>
      <c r="V63" s="88"/>
      <c r="W63" s="88"/>
      <c r="X63" s="88">
        <v>25</v>
      </c>
      <c r="Y63" s="89"/>
      <c r="Z63" s="83">
        <f t="shared" si="4"/>
        <v>25</v>
      </c>
      <c r="AA63" s="12" t="s">
        <v>66</v>
      </c>
      <c r="AB63" s="86" t="s">
        <v>107</v>
      </c>
      <c r="AC63" s="12" t="s">
        <v>104</v>
      </c>
      <c r="AD63" s="96" t="s">
        <v>178</v>
      </c>
    </row>
    <row r="64" spans="1:30" ht="22.5" customHeight="1">
      <c r="A64" s="27"/>
      <c r="B64" s="27"/>
      <c r="C64" s="64"/>
      <c r="D64" s="126"/>
      <c r="E64" s="27"/>
      <c r="F64" s="27"/>
      <c r="G64" s="27"/>
      <c r="H64" s="98"/>
      <c r="I64" s="93"/>
      <c r="J64" s="119"/>
      <c r="K64" s="119"/>
      <c r="L64" s="97" t="s">
        <v>81</v>
      </c>
      <c r="M64" s="143" t="s">
        <v>26</v>
      </c>
      <c r="N64" s="144">
        <v>8</v>
      </c>
      <c r="O64" s="87">
        <v>8</v>
      </c>
      <c r="P64" s="87">
        <f t="shared" si="3"/>
        <v>8</v>
      </c>
      <c r="Q64" s="87"/>
      <c r="R64" s="87"/>
      <c r="S64" s="87"/>
      <c r="T64" s="88"/>
      <c r="U64" s="88" t="s">
        <v>35</v>
      </c>
      <c r="V64" s="88"/>
      <c r="W64" s="88">
        <v>8</v>
      </c>
      <c r="X64" s="88"/>
      <c r="Y64" s="89"/>
      <c r="Z64" s="83">
        <f t="shared" si="4"/>
        <v>8</v>
      </c>
      <c r="AA64" s="12" t="s">
        <v>67</v>
      </c>
      <c r="AB64" s="86" t="s">
        <v>107</v>
      </c>
      <c r="AC64" s="12" t="s">
        <v>104</v>
      </c>
      <c r="AD64" s="96" t="s">
        <v>178</v>
      </c>
    </row>
    <row r="65" spans="1:30" ht="12.75" customHeight="1">
      <c r="A65" s="27"/>
      <c r="B65" s="27"/>
      <c r="C65" s="64"/>
      <c r="D65" s="126"/>
      <c r="E65" s="27"/>
      <c r="F65" s="27"/>
      <c r="G65" s="27"/>
      <c r="H65" s="98"/>
      <c r="I65" s="93"/>
      <c r="J65" s="119"/>
      <c r="K65" s="119"/>
      <c r="L65" s="97" t="s">
        <v>81</v>
      </c>
      <c r="M65" s="143" t="s">
        <v>27</v>
      </c>
      <c r="N65" s="144">
        <v>40</v>
      </c>
      <c r="O65" s="87">
        <v>40</v>
      </c>
      <c r="P65" s="87">
        <f t="shared" si="3"/>
        <v>40</v>
      </c>
      <c r="Q65" s="87"/>
      <c r="R65" s="87"/>
      <c r="S65" s="87"/>
      <c r="T65" s="88"/>
      <c r="U65" s="88" t="s">
        <v>35</v>
      </c>
      <c r="V65" s="88">
        <v>10</v>
      </c>
      <c r="W65" s="88">
        <v>10</v>
      </c>
      <c r="X65" s="88">
        <v>10</v>
      </c>
      <c r="Y65" s="89">
        <v>10</v>
      </c>
      <c r="Z65" s="83">
        <f t="shared" si="4"/>
        <v>40</v>
      </c>
      <c r="AA65" s="12" t="s">
        <v>68</v>
      </c>
      <c r="AB65" s="86" t="s">
        <v>107</v>
      </c>
      <c r="AC65" s="12" t="s">
        <v>104</v>
      </c>
      <c r="AD65" s="96" t="s">
        <v>178</v>
      </c>
    </row>
    <row r="66" spans="1:30" ht="12.75" customHeight="1">
      <c r="A66" s="27"/>
      <c r="B66" s="27"/>
      <c r="C66" s="64"/>
      <c r="D66" s="126"/>
      <c r="E66" s="27"/>
      <c r="F66" s="27"/>
      <c r="G66" s="27"/>
      <c r="H66" s="98"/>
      <c r="I66" s="93"/>
      <c r="J66" s="119"/>
      <c r="K66" s="119"/>
      <c r="L66" s="97" t="s">
        <v>81</v>
      </c>
      <c r="M66" s="143" t="s">
        <v>278</v>
      </c>
      <c r="N66" s="144">
        <v>14</v>
      </c>
      <c r="O66" s="87">
        <v>14</v>
      </c>
      <c r="P66" s="87">
        <f t="shared" si="3"/>
        <v>14</v>
      </c>
      <c r="Q66" s="87"/>
      <c r="R66" s="87"/>
      <c r="S66" s="87"/>
      <c r="T66" s="88"/>
      <c r="U66" s="88" t="s">
        <v>35</v>
      </c>
      <c r="V66" s="88"/>
      <c r="W66" s="88">
        <v>14</v>
      </c>
      <c r="X66" s="88"/>
      <c r="Y66" s="89"/>
      <c r="Z66" s="83">
        <f t="shared" si="4"/>
        <v>14</v>
      </c>
      <c r="AA66" s="12" t="s">
        <v>69</v>
      </c>
      <c r="AB66" s="86" t="s">
        <v>107</v>
      </c>
      <c r="AC66" s="12" t="s">
        <v>104</v>
      </c>
      <c r="AD66" s="96" t="s">
        <v>178</v>
      </c>
    </row>
    <row r="67" spans="1:30" ht="12.75" customHeight="1">
      <c r="A67" s="27"/>
      <c r="B67" s="27"/>
      <c r="C67" s="64"/>
      <c r="D67" s="126"/>
      <c r="E67" s="27"/>
      <c r="F67" s="27"/>
      <c r="G67" s="27"/>
      <c r="H67" s="98"/>
      <c r="I67" s="119"/>
      <c r="J67" s="119"/>
      <c r="K67" s="119"/>
      <c r="L67" s="97" t="s">
        <v>81</v>
      </c>
      <c r="M67" s="143" t="s">
        <v>279</v>
      </c>
      <c r="N67" s="144">
        <v>4</v>
      </c>
      <c r="O67" s="87">
        <v>4</v>
      </c>
      <c r="P67" s="87">
        <f t="shared" si="3"/>
        <v>4</v>
      </c>
      <c r="Q67" s="87"/>
      <c r="R67" s="87"/>
      <c r="S67" s="87"/>
      <c r="T67" s="88"/>
      <c r="U67" s="88" t="s">
        <v>35</v>
      </c>
      <c r="V67" s="88">
        <v>1</v>
      </c>
      <c r="W67" s="88">
        <v>1</v>
      </c>
      <c r="X67" s="88">
        <v>1</v>
      </c>
      <c r="Y67" s="89">
        <v>1</v>
      </c>
      <c r="Z67" s="83">
        <f t="shared" si="4"/>
        <v>4</v>
      </c>
      <c r="AA67" s="12" t="s">
        <v>70</v>
      </c>
      <c r="AB67" s="86" t="s">
        <v>107</v>
      </c>
      <c r="AC67" s="12" t="s">
        <v>104</v>
      </c>
      <c r="AD67" s="96" t="s">
        <v>178</v>
      </c>
    </row>
    <row r="68" spans="1:30" ht="22.5" customHeight="1">
      <c r="A68" s="27"/>
      <c r="B68" s="27"/>
      <c r="C68" s="64"/>
      <c r="D68" s="126"/>
      <c r="E68" s="27"/>
      <c r="F68" s="27"/>
      <c r="G68" s="27"/>
      <c r="H68" s="118"/>
      <c r="I68" s="119"/>
      <c r="J68" s="119"/>
      <c r="K68" s="119"/>
      <c r="L68" s="97" t="s">
        <v>81</v>
      </c>
      <c r="M68" s="143" t="s">
        <v>280</v>
      </c>
      <c r="N68" s="144">
        <v>25</v>
      </c>
      <c r="O68" s="87">
        <v>25</v>
      </c>
      <c r="P68" s="87">
        <f t="shared" si="3"/>
        <v>25</v>
      </c>
      <c r="Q68" s="87"/>
      <c r="R68" s="87"/>
      <c r="S68" s="87"/>
      <c r="T68" s="88"/>
      <c r="U68" s="88" t="s">
        <v>35</v>
      </c>
      <c r="V68" s="88">
        <v>6.25</v>
      </c>
      <c r="W68" s="88">
        <v>6.25</v>
      </c>
      <c r="X68" s="88">
        <v>6.25</v>
      </c>
      <c r="Y68" s="89">
        <v>6.25</v>
      </c>
      <c r="Z68" s="83">
        <f t="shared" si="4"/>
        <v>25</v>
      </c>
      <c r="AA68" s="12" t="s">
        <v>71</v>
      </c>
      <c r="AB68" s="86" t="s">
        <v>107</v>
      </c>
      <c r="AC68" s="12" t="s">
        <v>104</v>
      </c>
      <c r="AD68" s="96" t="s">
        <v>178</v>
      </c>
    </row>
    <row r="69" spans="1:30" ht="12.75" customHeight="1">
      <c r="A69" s="27"/>
      <c r="B69" s="27"/>
      <c r="C69" s="64"/>
      <c r="D69" s="126"/>
      <c r="E69" s="27"/>
      <c r="F69" s="27"/>
      <c r="G69" s="27"/>
      <c r="H69" s="118"/>
      <c r="I69" s="119"/>
      <c r="J69" s="119"/>
      <c r="K69" s="119"/>
      <c r="L69" s="97" t="s">
        <v>81</v>
      </c>
      <c r="M69" s="143" t="s">
        <v>281</v>
      </c>
      <c r="N69" s="144">
        <v>1.3</v>
      </c>
      <c r="O69" s="87"/>
      <c r="P69" s="87">
        <f t="shared" si="3"/>
        <v>0</v>
      </c>
      <c r="Q69" s="87"/>
      <c r="R69" s="87"/>
      <c r="S69" s="87"/>
      <c r="T69" s="88"/>
      <c r="U69" s="88" t="s">
        <v>35</v>
      </c>
      <c r="V69" s="88">
        <v>0.65</v>
      </c>
      <c r="W69" s="88"/>
      <c r="X69" s="88">
        <v>0.65</v>
      </c>
      <c r="Y69" s="89"/>
      <c r="Z69" s="83">
        <f t="shared" si="4"/>
        <v>1.3</v>
      </c>
      <c r="AA69" s="12" t="s">
        <v>72</v>
      </c>
      <c r="AB69" s="86" t="s">
        <v>107</v>
      </c>
      <c r="AC69" s="12" t="s">
        <v>104</v>
      </c>
      <c r="AD69" s="96" t="s">
        <v>178</v>
      </c>
    </row>
    <row r="70" spans="1:30" ht="12.75" customHeight="1">
      <c r="A70" s="27"/>
      <c r="B70" s="27"/>
      <c r="C70" s="64"/>
      <c r="D70" s="126"/>
      <c r="E70" s="27"/>
      <c r="F70" s="27"/>
      <c r="G70" s="27"/>
      <c r="H70" s="98"/>
      <c r="I70" s="119"/>
      <c r="J70" s="119"/>
      <c r="K70" s="119"/>
      <c r="L70" s="97" t="s">
        <v>81</v>
      </c>
      <c r="M70" s="143" t="s">
        <v>282</v>
      </c>
      <c r="N70" s="144">
        <v>14.4</v>
      </c>
      <c r="O70" s="87">
        <v>16.399999999999999</v>
      </c>
      <c r="P70" s="87">
        <f t="shared" si="3"/>
        <v>16.399999999999999</v>
      </c>
      <c r="Q70" s="87"/>
      <c r="R70" s="87"/>
      <c r="S70" s="87"/>
      <c r="T70" s="88"/>
      <c r="U70" s="88" t="s">
        <v>35</v>
      </c>
      <c r="V70" s="88">
        <v>2.4</v>
      </c>
      <c r="W70" s="88">
        <v>3.6</v>
      </c>
      <c r="X70" s="88">
        <v>3.6</v>
      </c>
      <c r="Y70" s="89">
        <v>4.8</v>
      </c>
      <c r="Z70" s="83">
        <f t="shared" si="4"/>
        <v>14.399999999999999</v>
      </c>
      <c r="AA70" s="12" t="s">
        <v>73</v>
      </c>
      <c r="AB70" s="86" t="s">
        <v>107</v>
      </c>
      <c r="AC70" s="12" t="s">
        <v>104</v>
      </c>
      <c r="AD70" s="96" t="s">
        <v>178</v>
      </c>
    </row>
    <row r="71" spans="1:30" ht="22.5" customHeight="1">
      <c r="A71" s="27"/>
      <c r="B71" s="27"/>
      <c r="C71" s="64"/>
      <c r="D71" s="126" t="s">
        <v>284</v>
      </c>
      <c r="E71" s="27"/>
      <c r="F71" s="27"/>
      <c r="G71" s="27"/>
      <c r="H71" s="98"/>
      <c r="I71" s="119"/>
      <c r="J71" s="119"/>
      <c r="K71" s="119"/>
      <c r="L71" s="97" t="s">
        <v>81</v>
      </c>
      <c r="M71" s="143" t="s">
        <v>283</v>
      </c>
      <c r="N71" s="144">
        <v>12</v>
      </c>
      <c r="O71" s="87">
        <v>12</v>
      </c>
      <c r="P71" s="87">
        <f t="shared" si="3"/>
        <v>12</v>
      </c>
      <c r="Q71" s="87"/>
      <c r="R71" s="87"/>
      <c r="S71" s="87"/>
      <c r="T71" s="88"/>
      <c r="U71" s="88" t="s">
        <v>35</v>
      </c>
      <c r="V71" s="88">
        <v>6</v>
      </c>
      <c r="W71" s="88"/>
      <c r="X71" s="88">
        <v>6</v>
      </c>
      <c r="Y71" s="89"/>
      <c r="Z71" s="83">
        <f t="shared" si="4"/>
        <v>12</v>
      </c>
      <c r="AA71" s="12" t="s">
        <v>68</v>
      </c>
      <c r="AB71" s="86" t="s">
        <v>107</v>
      </c>
      <c r="AC71" s="12" t="s">
        <v>104</v>
      </c>
      <c r="AD71" s="96" t="s">
        <v>178</v>
      </c>
    </row>
    <row r="72" spans="1:30" ht="12.75" customHeight="1">
      <c r="A72" s="27"/>
      <c r="B72" s="27"/>
      <c r="C72" s="64"/>
      <c r="D72" s="126" t="s">
        <v>286</v>
      </c>
      <c r="E72" s="27"/>
      <c r="F72" s="27"/>
      <c r="G72" s="27"/>
      <c r="H72" s="118"/>
      <c r="I72" s="119"/>
      <c r="J72" s="119"/>
      <c r="K72" s="126" t="s">
        <v>286</v>
      </c>
      <c r="L72" s="97" t="s">
        <v>81</v>
      </c>
      <c r="M72" s="166" t="s">
        <v>285</v>
      </c>
      <c r="N72" s="144">
        <v>4</v>
      </c>
      <c r="O72" s="87">
        <v>4</v>
      </c>
      <c r="P72" s="87">
        <f t="shared" si="3"/>
        <v>4</v>
      </c>
      <c r="Q72" s="87"/>
      <c r="R72" s="87"/>
      <c r="S72" s="87"/>
      <c r="T72" s="88"/>
      <c r="U72" s="88" t="s">
        <v>36</v>
      </c>
      <c r="V72" s="88">
        <v>1</v>
      </c>
      <c r="W72" s="88">
        <v>1</v>
      </c>
      <c r="X72" s="88">
        <v>1</v>
      </c>
      <c r="Y72" s="89">
        <v>1</v>
      </c>
      <c r="Z72" s="83">
        <f t="shared" si="4"/>
        <v>4</v>
      </c>
      <c r="AA72" s="12" t="s">
        <v>51</v>
      </c>
      <c r="AB72" s="86" t="s">
        <v>107</v>
      </c>
      <c r="AC72" s="12" t="s">
        <v>104</v>
      </c>
      <c r="AD72" s="96" t="s">
        <v>178</v>
      </c>
    </row>
    <row r="73" spans="1:30" ht="12.75" customHeight="1">
      <c r="A73" s="27"/>
      <c r="B73" s="27"/>
      <c r="C73" s="64"/>
      <c r="D73" s="126" t="s">
        <v>289</v>
      </c>
      <c r="E73" s="118"/>
      <c r="F73" s="118"/>
      <c r="G73" s="118"/>
      <c r="H73" s="118"/>
      <c r="I73" s="119"/>
      <c r="J73" s="119"/>
      <c r="K73" s="119" t="s">
        <v>287</v>
      </c>
      <c r="L73" s="97" t="s">
        <v>81</v>
      </c>
      <c r="M73" s="143" t="s">
        <v>288</v>
      </c>
      <c r="N73" s="144">
        <v>40</v>
      </c>
      <c r="O73" s="144">
        <v>40</v>
      </c>
      <c r="P73" s="144">
        <f t="shared" si="3"/>
        <v>40</v>
      </c>
      <c r="Q73" s="144"/>
      <c r="R73" s="144"/>
      <c r="S73" s="144"/>
      <c r="T73" s="185"/>
      <c r="U73" s="185" t="s">
        <v>35</v>
      </c>
      <c r="V73" s="185">
        <v>20</v>
      </c>
      <c r="W73" s="185"/>
      <c r="X73" s="185">
        <v>20</v>
      </c>
      <c r="Y73" s="194"/>
      <c r="Z73" s="188">
        <f t="shared" si="4"/>
        <v>40</v>
      </c>
      <c r="AA73" s="145" t="s">
        <v>74</v>
      </c>
      <c r="AB73" s="146" t="s">
        <v>107</v>
      </c>
      <c r="AC73" s="145" t="s">
        <v>104</v>
      </c>
      <c r="AD73" s="96" t="s">
        <v>178</v>
      </c>
    </row>
    <row r="74" spans="1:30" ht="22.5" customHeight="1">
      <c r="A74" s="27"/>
      <c r="B74" s="27"/>
      <c r="C74" s="64"/>
      <c r="D74" s="126"/>
      <c r="E74" s="179"/>
      <c r="F74" s="179"/>
      <c r="G74" s="179"/>
      <c r="H74" s="284"/>
      <c r="I74" s="284"/>
      <c r="J74" s="66"/>
      <c r="K74" s="66"/>
      <c r="L74" s="97" t="s">
        <v>81</v>
      </c>
      <c r="M74" s="143" t="s">
        <v>290</v>
      </c>
      <c r="N74" s="144">
        <v>80.989999999999995</v>
      </c>
      <c r="O74" s="144">
        <v>80.989999999999995</v>
      </c>
      <c r="P74" s="144">
        <f t="shared" si="3"/>
        <v>80.989999999999995</v>
      </c>
      <c r="Q74" s="144"/>
      <c r="R74" s="144"/>
      <c r="S74" s="144"/>
      <c r="T74" s="185"/>
      <c r="U74" s="185" t="s">
        <v>35</v>
      </c>
      <c r="V74" s="185">
        <v>13.5</v>
      </c>
      <c r="W74" s="185">
        <v>20</v>
      </c>
      <c r="X74" s="185">
        <v>20</v>
      </c>
      <c r="Y74" s="194">
        <v>27.49</v>
      </c>
      <c r="Z74" s="188">
        <f t="shared" si="4"/>
        <v>80.989999999999995</v>
      </c>
      <c r="AA74" s="145" t="s">
        <v>75</v>
      </c>
      <c r="AB74" s="146" t="s">
        <v>107</v>
      </c>
      <c r="AC74" s="145" t="s">
        <v>104</v>
      </c>
      <c r="AD74" s="96" t="s">
        <v>178</v>
      </c>
    </row>
    <row r="75" spans="1:30" ht="12.75" customHeight="1">
      <c r="A75" s="121"/>
      <c r="B75" s="25"/>
      <c r="C75" s="25"/>
      <c r="D75" s="126" t="s">
        <v>343</v>
      </c>
      <c r="E75" s="98"/>
      <c r="F75" s="98"/>
      <c r="G75" s="98"/>
      <c r="H75" s="98"/>
      <c r="I75" s="93"/>
      <c r="J75" s="93"/>
      <c r="K75" s="93"/>
      <c r="L75" s="97" t="s">
        <v>81</v>
      </c>
      <c r="M75" s="141" t="s">
        <v>291</v>
      </c>
      <c r="N75" s="204">
        <v>4</v>
      </c>
      <c r="O75" s="194">
        <v>54</v>
      </c>
      <c r="P75" s="188">
        <v>4</v>
      </c>
      <c r="Q75" s="204"/>
      <c r="R75" s="204"/>
      <c r="S75" s="204"/>
      <c r="T75" s="185"/>
      <c r="U75" s="185"/>
      <c r="V75" s="202"/>
      <c r="W75" s="202"/>
      <c r="X75" s="202"/>
      <c r="Y75" s="202"/>
      <c r="Z75" s="202"/>
      <c r="AA75" s="145"/>
      <c r="AB75" s="160" t="s">
        <v>102</v>
      </c>
      <c r="AC75" s="145" t="s">
        <v>104</v>
      </c>
      <c r="AD75" s="96" t="s">
        <v>178</v>
      </c>
    </row>
    <row r="76" spans="1:30" ht="12.75" customHeight="1">
      <c r="A76" s="27"/>
      <c r="B76" s="27"/>
      <c r="C76" s="64"/>
      <c r="D76" s="126" t="s">
        <v>293</v>
      </c>
      <c r="E76" s="98"/>
      <c r="F76" s="98"/>
      <c r="G76" s="98"/>
      <c r="H76" s="98"/>
      <c r="I76" s="93"/>
      <c r="J76" s="93"/>
      <c r="K76" s="93"/>
      <c r="L76" s="97" t="s">
        <v>81</v>
      </c>
      <c r="M76" s="143" t="s">
        <v>292</v>
      </c>
      <c r="N76" s="144">
        <v>10</v>
      </c>
      <c r="O76" s="144">
        <v>1.99</v>
      </c>
      <c r="P76" s="144">
        <v>1.99</v>
      </c>
      <c r="Q76" s="144"/>
      <c r="R76" s="144"/>
      <c r="S76" s="144"/>
      <c r="T76" s="185"/>
      <c r="U76" s="185" t="s">
        <v>35</v>
      </c>
      <c r="V76" s="185"/>
      <c r="W76" s="185">
        <v>10</v>
      </c>
      <c r="X76" s="185"/>
      <c r="Y76" s="194"/>
      <c r="Z76" s="188">
        <f t="shared" si="4"/>
        <v>10</v>
      </c>
      <c r="AA76" s="145" t="s">
        <v>76</v>
      </c>
      <c r="AB76" s="146" t="s">
        <v>107</v>
      </c>
      <c r="AC76" s="145" t="s">
        <v>104</v>
      </c>
      <c r="AD76" s="96" t="s">
        <v>178</v>
      </c>
    </row>
    <row r="77" spans="1:30" ht="12.75" hidden="1" customHeight="1">
      <c r="A77" s="27"/>
      <c r="B77" s="27"/>
      <c r="C77" s="64"/>
      <c r="D77" s="126"/>
      <c r="E77" s="98"/>
      <c r="F77" s="98"/>
      <c r="G77" s="98"/>
      <c r="H77" s="98"/>
      <c r="I77" s="93"/>
      <c r="J77" s="93"/>
      <c r="K77" s="93"/>
      <c r="L77" s="105">
        <v>226</v>
      </c>
      <c r="M77" s="171" t="s">
        <v>10</v>
      </c>
      <c r="N77" s="183">
        <f>N78+N79+N80+N81+N82+N83+N84+N85+N86+N87+N88+N89+N90+N91+N92+N93+N94+N95+N96+N97</f>
        <v>1956.8100000000002</v>
      </c>
      <c r="O77" s="205">
        <f>SUBTOTAL(9,O78:O97)</f>
        <v>362.69000000000005</v>
      </c>
      <c r="P77" s="184">
        <f>SUBTOTAL(9,P78:P97)</f>
        <v>327.69</v>
      </c>
      <c r="Q77" s="184"/>
      <c r="R77" s="184"/>
      <c r="S77" s="184"/>
      <c r="T77" s="185"/>
      <c r="U77" s="185"/>
      <c r="V77" s="186">
        <f>V78+V79+V80+V81+V82+V83+V84+V85+V86+V87+V88+V89+V90+V91+V92+V93+V94+V95+V96+V97</f>
        <v>300.60999999999996</v>
      </c>
      <c r="W77" s="186">
        <f>W78+W79+W80+W81+W82+W83+W84+W85+W86+W87+W88+W89+W90+W91+W92+W93+W94+W95+W96+W97</f>
        <v>632.33999999999992</v>
      </c>
      <c r="X77" s="186">
        <f>X78+X79+X80+X81+X82+X83+X84+X85+X86+X87+X88+X89+X90+X91+X92+X93+X94+X95+X96+X97</f>
        <v>423.33</v>
      </c>
      <c r="Y77" s="187">
        <f>Y78+Y79+Y80+Y81+Y82+Y83+Y84+Y85+Y86+Y87+Y88+Y89+Y90+Y91+Y92+Y93+Y94+Y95+Y96+Y97</f>
        <v>600.53</v>
      </c>
      <c r="Z77" s="188">
        <f>Z78+Z79+Z80+Z81+Z82+Z83+Z84+Z85+Z86+Z87+Z88+Z89+Z90+Z91+Z92+Z93+Z94+Z95+Z96+Z97</f>
        <v>1956.8100000000002</v>
      </c>
      <c r="AA77" s="145"/>
      <c r="AB77" s="189"/>
      <c r="AC77" s="145"/>
      <c r="AD77" s="96"/>
    </row>
    <row r="78" spans="1:30" hidden="1">
      <c r="A78" s="27">
        <f>A58+1</f>
        <v>8</v>
      </c>
      <c r="B78" s="126" t="s">
        <v>349</v>
      </c>
      <c r="C78" s="164" t="s">
        <v>350</v>
      </c>
      <c r="D78" s="126" t="s">
        <v>295</v>
      </c>
      <c r="E78" s="98"/>
      <c r="F78" s="98"/>
      <c r="G78" s="98"/>
      <c r="H78" s="98" t="s">
        <v>354</v>
      </c>
      <c r="I78" s="114">
        <v>42005</v>
      </c>
      <c r="J78" s="114">
        <v>42036</v>
      </c>
      <c r="K78" s="93"/>
      <c r="L78" s="97" t="s">
        <v>82</v>
      </c>
      <c r="M78" s="147" t="s">
        <v>294</v>
      </c>
      <c r="N78" s="144">
        <v>29.48</v>
      </c>
      <c r="O78" s="193">
        <v>29.48</v>
      </c>
      <c r="P78" s="144">
        <f>O78</f>
        <v>29.48</v>
      </c>
      <c r="Q78" s="144"/>
      <c r="R78" s="144"/>
      <c r="S78" s="144"/>
      <c r="T78" s="185"/>
      <c r="U78" s="185" t="s">
        <v>35</v>
      </c>
      <c r="V78" s="185">
        <v>29.48</v>
      </c>
      <c r="W78" s="185"/>
      <c r="X78" s="185"/>
      <c r="Y78" s="194"/>
      <c r="Z78" s="195">
        <f t="shared" ref="Z78:Z118" si="5">SUM(V78:Y78)</f>
        <v>29.48</v>
      </c>
      <c r="AA78" s="161" t="s">
        <v>77</v>
      </c>
      <c r="AB78" s="146" t="s">
        <v>107</v>
      </c>
      <c r="AC78" s="161" t="s">
        <v>110</v>
      </c>
      <c r="AD78" s="96" t="s">
        <v>179</v>
      </c>
    </row>
    <row r="79" spans="1:30" ht="33.75" customHeight="1">
      <c r="A79" s="27"/>
      <c r="B79" s="27"/>
      <c r="C79" s="64"/>
      <c r="D79" s="126" t="s">
        <v>297</v>
      </c>
      <c r="E79" s="98"/>
      <c r="F79" s="98"/>
      <c r="G79" s="98"/>
      <c r="H79" s="98"/>
      <c r="I79" s="93"/>
      <c r="J79" s="93"/>
      <c r="K79" s="93"/>
      <c r="L79" s="97" t="s">
        <v>82</v>
      </c>
      <c r="M79" s="143" t="s">
        <v>296</v>
      </c>
      <c r="N79" s="159">
        <v>25</v>
      </c>
      <c r="O79" s="144">
        <v>30</v>
      </c>
      <c r="P79" s="144">
        <f>O79</f>
        <v>30</v>
      </c>
      <c r="Q79" s="144"/>
      <c r="R79" s="144"/>
      <c r="S79" s="144"/>
      <c r="T79" s="185"/>
      <c r="U79" s="185" t="s">
        <v>37</v>
      </c>
      <c r="V79" s="185"/>
      <c r="W79" s="185">
        <v>25</v>
      </c>
      <c r="X79" s="185"/>
      <c r="Y79" s="194"/>
      <c r="Z79" s="188">
        <f t="shared" si="5"/>
        <v>25</v>
      </c>
      <c r="AA79" s="145" t="s">
        <v>78</v>
      </c>
      <c r="AB79" s="160" t="s">
        <v>107</v>
      </c>
      <c r="AC79" s="145" t="s">
        <v>104</v>
      </c>
      <c r="AD79" s="96" t="s">
        <v>179</v>
      </c>
    </row>
    <row r="80" spans="1:30" ht="36" hidden="1" customHeight="1">
      <c r="A80" s="27">
        <f>A78+1</f>
        <v>9</v>
      </c>
      <c r="B80" s="126" t="s">
        <v>203</v>
      </c>
      <c r="C80" s="163" t="s">
        <v>195</v>
      </c>
      <c r="D80" s="126" t="s">
        <v>1</v>
      </c>
      <c r="E80" s="179" t="s">
        <v>1</v>
      </c>
      <c r="F80" s="179" t="s">
        <v>1</v>
      </c>
      <c r="G80" s="179" t="s">
        <v>1</v>
      </c>
      <c r="H80" s="179" t="s">
        <v>1</v>
      </c>
      <c r="I80" s="114">
        <v>42005</v>
      </c>
      <c r="J80" s="114">
        <v>42339</v>
      </c>
      <c r="K80" s="179" t="s">
        <v>127</v>
      </c>
      <c r="L80" s="97" t="s">
        <v>82</v>
      </c>
      <c r="M80" s="147" t="s">
        <v>224</v>
      </c>
      <c r="N80" s="144">
        <v>1464.6</v>
      </c>
      <c r="O80" s="193">
        <v>1464.6</v>
      </c>
      <c r="P80" s="144">
        <v>1464.6</v>
      </c>
      <c r="Q80" s="144"/>
      <c r="R80" s="144"/>
      <c r="S80" s="144"/>
      <c r="T80" s="206" t="s">
        <v>38</v>
      </c>
      <c r="U80" s="206" t="s">
        <v>35</v>
      </c>
      <c r="V80" s="185">
        <v>244.1</v>
      </c>
      <c r="W80" s="185">
        <v>366.15</v>
      </c>
      <c r="X80" s="185">
        <v>366.15</v>
      </c>
      <c r="Y80" s="194">
        <v>488.2</v>
      </c>
      <c r="Z80" s="195">
        <f t="shared" si="5"/>
        <v>1464.6</v>
      </c>
      <c r="AA80" s="161" t="s">
        <v>75</v>
      </c>
      <c r="AB80" s="146" t="s">
        <v>102</v>
      </c>
      <c r="AC80" s="161" t="s">
        <v>109</v>
      </c>
      <c r="AD80" s="96" t="s">
        <v>179</v>
      </c>
    </row>
    <row r="81" spans="1:30" ht="12.75" customHeight="1">
      <c r="A81" s="27"/>
      <c r="B81" s="27"/>
      <c r="C81" s="64"/>
      <c r="D81" s="126" t="s">
        <v>299</v>
      </c>
      <c r="E81" s="98"/>
      <c r="F81" s="98"/>
      <c r="G81" s="98"/>
      <c r="H81" s="98"/>
      <c r="I81" s="93"/>
      <c r="J81" s="93"/>
      <c r="K81" s="93"/>
      <c r="L81" s="97" t="s">
        <v>82</v>
      </c>
      <c r="M81" s="143" t="s">
        <v>298</v>
      </c>
      <c r="N81" s="198">
        <v>44</v>
      </c>
      <c r="O81" s="144">
        <v>44</v>
      </c>
      <c r="P81" s="144">
        <f>O81</f>
        <v>44</v>
      </c>
      <c r="Q81" s="144"/>
      <c r="R81" s="144"/>
      <c r="S81" s="144"/>
      <c r="T81" s="185"/>
      <c r="U81" s="185" t="s">
        <v>39</v>
      </c>
      <c r="V81" s="185"/>
      <c r="W81" s="185">
        <v>22</v>
      </c>
      <c r="X81" s="185"/>
      <c r="Y81" s="194">
        <v>22</v>
      </c>
      <c r="Z81" s="188">
        <f t="shared" si="5"/>
        <v>44</v>
      </c>
      <c r="AA81" s="145" t="s">
        <v>48</v>
      </c>
      <c r="AB81" s="199" t="s">
        <v>107</v>
      </c>
      <c r="AC81" s="145" t="s">
        <v>104</v>
      </c>
      <c r="AD81" s="96" t="s">
        <v>179</v>
      </c>
    </row>
    <row r="82" spans="1:30" ht="22.5" customHeight="1">
      <c r="A82" s="27"/>
      <c r="B82" s="27"/>
      <c r="C82" s="64"/>
      <c r="D82" s="126" t="s">
        <v>301</v>
      </c>
      <c r="E82" s="98"/>
      <c r="F82" s="98"/>
      <c r="G82" s="98"/>
      <c r="H82" s="98"/>
      <c r="I82" s="93"/>
      <c r="J82" s="93"/>
      <c r="K82" s="93"/>
      <c r="L82" s="97" t="s">
        <v>82</v>
      </c>
      <c r="M82" s="143" t="s">
        <v>300</v>
      </c>
      <c r="N82" s="144">
        <v>12.8</v>
      </c>
      <c r="O82" s="144">
        <v>12.8</v>
      </c>
      <c r="P82" s="144"/>
      <c r="Q82" s="144"/>
      <c r="R82" s="144"/>
      <c r="S82" s="144"/>
      <c r="T82" s="185"/>
      <c r="U82" s="185" t="s">
        <v>40</v>
      </c>
      <c r="V82" s="185">
        <v>3.2</v>
      </c>
      <c r="W82" s="185">
        <v>3.2</v>
      </c>
      <c r="X82" s="185">
        <v>3.2</v>
      </c>
      <c r="Y82" s="194">
        <v>3.2</v>
      </c>
      <c r="Z82" s="188">
        <f t="shared" si="5"/>
        <v>12.8</v>
      </c>
      <c r="AA82" s="145" t="s">
        <v>49</v>
      </c>
      <c r="AB82" s="146" t="s">
        <v>107</v>
      </c>
      <c r="AC82" s="145" t="s">
        <v>104</v>
      </c>
      <c r="AD82" s="96" t="s">
        <v>179</v>
      </c>
    </row>
    <row r="83" spans="1:30" ht="12.75" customHeight="1">
      <c r="A83" s="27"/>
      <c r="B83" s="27"/>
      <c r="C83" s="64"/>
      <c r="D83" s="126" t="s">
        <v>303</v>
      </c>
      <c r="E83" s="98"/>
      <c r="F83" s="98"/>
      <c r="G83" s="98"/>
      <c r="H83" s="98"/>
      <c r="I83" s="93"/>
      <c r="J83" s="93"/>
      <c r="K83" s="93"/>
      <c r="L83" s="97" t="s">
        <v>82</v>
      </c>
      <c r="M83" s="143" t="s">
        <v>302</v>
      </c>
      <c r="N83" s="144">
        <v>4</v>
      </c>
      <c r="O83" s="144">
        <v>4</v>
      </c>
      <c r="P83" s="144">
        <f>O83</f>
        <v>4</v>
      </c>
      <c r="Q83" s="144"/>
      <c r="R83" s="144"/>
      <c r="S83" s="144"/>
      <c r="T83" s="185"/>
      <c r="U83" s="185" t="s">
        <v>35</v>
      </c>
      <c r="V83" s="185"/>
      <c r="W83" s="185">
        <v>4</v>
      </c>
      <c r="X83" s="185"/>
      <c r="Y83" s="194"/>
      <c r="Z83" s="188">
        <f t="shared" si="5"/>
        <v>4</v>
      </c>
      <c r="AA83" s="145" t="s">
        <v>79</v>
      </c>
      <c r="AB83" s="146" t="s">
        <v>107</v>
      </c>
      <c r="AC83" s="145" t="s">
        <v>104</v>
      </c>
      <c r="AD83" s="96" t="s">
        <v>179</v>
      </c>
    </row>
    <row r="84" spans="1:30" ht="12.75" customHeight="1">
      <c r="A84" s="27"/>
      <c r="B84" s="27"/>
      <c r="C84" s="64"/>
      <c r="D84" s="126"/>
      <c r="E84" s="98"/>
      <c r="F84" s="98"/>
      <c r="G84" s="98"/>
      <c r="H84" s="98"/>
      <c r="I84" s="93"/>
      <c r="J84" s="93"/>
      <c r="K84" s="93"/>
      <c r="L84" s="97" t="s">
        <v>82</v>
      </c>
      <c r="M84" s="143" t="s">
        <v>28</v>
      </c>
      <c r="N84" s="144">
        <v>28</v>
      </c>
      <c r="O84" s="144">
        <v>28</v>
      </c>
      <c r="P84" s="144">
        <f>O84</f>
        <v>28</v>
      </c>
      <c r="Q84" s="144"/>
      <c r="R84" s="144"/>
      <c r="S84" s="144"/>
      <c r="T84" s="185"/>
      <c r="U84" s="185" t="s">
        <v>41</v>
      </c>
      <c r="V84" s="185">
        <v>14</v>
      </c>
      <c r="W84" s="185"/>
      <c r="X84" s="185">
        <v>14</v>
      </c>
      <c r="Y84" s="194"/>
      <c r="Z84" s="188">
        <f t="shared" si="5"/>
        <v>28</v>
      </c>
      <c r="AA84" s="145" t="s">
        <v>48</v>
      </c>
      <c r="AB84" s="146" t="s">
        <v>107</v>
      </c>
      <c r="AC84" s="145" t="s">
        <v>104</v>
      </c>
      <c r="AD84" s="96" t="s">
        <v>179</v>
      </c>
    </row>
    <row r="85" spans="1:30" ht="12.75" customHeight="1">
      <c r="A85" s="27"/>
      <c r="B85" s="27"/>
      <c r="C85" s="64"/>
      <c r="D85" s="126"/>
      <c r="E85" s="98"/>
      <c r="F85" s="98"/>
      <c r="G85" s="98"/>
      <c r="H85" s="98"/>
      <c r="I85" s="93"/>
      <c r="J85" s="93"/>
      <c r="K85" s="93"/>
      <c r="L85" s="97" t="s">
        <v>82</v>
      </c>
      <c r="M85" s="143" t="s">
        <v>304</v>
      </c>
      <c r="N85" s="144">
        <v>14</v>
      </c>
      <c r="O85" s="144">
        <v>21</v>
      </c>
      <c r="P85" s="144"/>
      <c r="Q85" s="144"/>
      <c r="R85" s="144"/>
      <c r="S85" s="144"/>
      <c r="T85" s="185"/>
      <c r="U85" s="185" t="s">
        <v>42</v>
      </c>
      <c r="V85" s="185"/>
      <c r="W85" s="185">
        <v>14</v>
      </c>
      <c r="X85" s="185"/>
      <c r="Y85" s="194"/>
      <c r="Z85" s="188">
        <f t="shared" si="5"/>
        <v>14</v>
      </c>
      <c r="AA85" s="145" t="s">
        <v>48</v>
      </c>
      <c r="AB85" s="146" t="s">
        <v>107</v>
      </c>
      <c r="AC85" s="145" t="s">
        <v>104</v>
      </c>
      <c r="AD85" s="96" t="s">
        <v>179</v>
      </c>
    </row>
    <row r="86" spans="1:30" ht="22.5" customHeight="1">
      <c r="A86" s="27"/>
      <c r="B86" s="27"/>
      <c r="C86" s="64"/>
      <c r="D86" s="126"/>
      <c r="E86" s="98"/>
      <c r="F86" s="98"/>
      <c r="G86" s="98"/>
      <c r="H86" s="98"/>
      <c r="I86" s="93"/>
      <c r="J86" s="93"/>
      <c r="K86" s="93"/>
      <c r="L86" s="97" t="s">
        <v>82</v>
      </c>
      <c r="M86" s="143" t="s">
        <v>29</v>
      </c>
      <c r="N86" s="144">
        <v>6</v>
      </c>
      <c r="O86" s="144">
        <v>6</v>
      </c>
      <c r="P86" s="144">
        <f>O86</f>
        <v>6</v>
      </c>
      <c r="Q86" s="144"/>
      <c r="R86" s="144"/>
      <c r="S86" s="144"/>
      <c r="T86" s="185"/>
      <c r="U86" s="185" t="s">
        <v>35</v>
      </c>
      <c r="V86" s="185"/>
      <c r="W86" s="185"/>
      <c r="X86" s="185">
        <v>6</v>
      </c>
      <c r="Y86" s="194"/>
      <c r="Z86" s="188">
        <f t="shared" si="5"/>
        <v>6</v>
      </c>
      <c r="AA86" s="145" t="s">
        <v>80</v>
      </c>
      <c r="AB86" s="146" t="s">
        <v>107</v>
      </c>
      <c r="AC86" s="145" t="s">
        <v>104</v>
      </c>
      <c r="AD86" s="96" t="s">
        <v>179</v>
      </c>
    </row>
    <row r="87" spans="1:30" ht="12.75" customHeight="1">
      <c r="A87" s="27"/>
      <c r="B87" s="27"/>
      <c r="C87" s="64"/>
      <c r="D87" s="126" t="s">
        <v>305</v>
      </c>
      <c r="E87" s="98"/>
      <c r="F87" s="98"/>
      <c r="G87" s="98"/>
      <c r="H87" s="98"/>
      <c r="I87" s="93"/>
      <c r="J87" s="93"/>
      <c r="K87" s="93"/>
      <c r="L87" s="97" t="s">
        <v>82</v>
      </c>
      <c r="M87" s="172" t="s">
        <v>344</v>
      </c>
      <c r="N87" s="144">
        <v>99.9</v>
      </c>
      <c r="O87" s="144">
        <v>122.9</v>
      </c>
      <c r="P87" s="144">
        <v>121.7</v>
      </c>
      <c r="Q87" s="144"/>
      <c r="R87" s="144"/>
      <c r="S87" s="144"/>
      <c r="T87" s="185"/>
      <c r="U87" s="185" t="s">
        <v>36</v>
      </c>
      <c r="V87" s="185"/>
      <c r="W87" s="185">
        <v>49.95</v>
      </c>
      <c r="X87" s="185"/>
      <c r="Y87" s="194">
        <v>49.95</v>
      </c>
      <c r="Z87" s="188">
        <f t="shared" si="5"/>
        <v>99.9</v>
      </c>
      <c r="AA87" s="145" t="s">
        <v>51</v>
      </c>
      <c r="AB87" s="146" t="s">
        <v>107</v>
      </c>
      <c r="AC87" s="145" t="s">
        <v>104</v>
      </c>
      <c r="AD87" s="96" t="s">
        <v>179</v>
      </c>
    </row>
    <row r="88" spans="1:30" ht="15" customHeight="1">
      <c r="A88" s="27"/>
      <c r="B88" s="27"/>
      <c r="C88" s="64"/>
      <c r="D88" s="126" t="s">
        <v>307</v>
      </c>
      <c r="E88" s="98"/>
      <c r="F88" s="98"/>
      <c r="G88" s="98"/>
      <c r="H88" s="98"/>
      <c r="I88" s="93"/>
      <c r="J88" s="93"/>
      <c r="K88" s="93"/>
      <c r="L88" s="97" t="s">
        <v>82</v>
      </c>
      <c r="M88" s="172" t="s">
        <v>306</v>
      </c>
      <c r="N88" s="144">
        <v>18</v>
      </c>
      <c r="O88" s="144">
        <v>18</v>
      </c>
      <c r="P88" s="144">
        <f>O88</f>
        <v>18</v>
      </c>
      <c r="Q88" s="144"/>
      <c r="R88" s="144"/>
      <c r="S88" s="144"/>
      <c r="T88" s="185"/>
      <c r="U88" s="185" t="s">
        <v>36</v>
      </c>
      <c r="V88" s="185"/>
      <c r="W88" s="185"/>
      <c r="X88" s="185"/>
      <c r="Y88" s="194">
        <v>18</v>
      </c>
      <c r="Z88" s="188">
        <f t="shared" si="5"/>
        <v>18</v>
      </c>
      <c r="AA88" s="207" t="s">
        <v>52</v>
      </c>
      <c r="AB88" s="146" t="s">
        <v>107</v>
      </c>
      <c r="AC88" s="145" t="s">
        <v>104</v>
      </c>
      <c r="AD88" s="96" t="s">
        <v>179</v>
      </c>
    </row>
    <row r="89" spans="1:30" ht="22.5" customHeight="1">
      <c r="A89" s="27"/>
      <c r="B89" s="27"/>
      <c r="C89" s="64"/>
      <c r="D89" s="126"/>
      <c r="E89" s="98"/>
      <c r="F89" s="98"/>
      <c r="G89" s="98"/>
      <c r="H89" s="98"/>
      <c r="I89" s="93"/>
      <c r="J89" s="93"/>
      <c r="K89" s="93"/>
      <c r="L89" s="97" t="s">
        <v>82</v>
      </c>
      <c r="M89" s="143" t="s">
        <v>308</v>
      </c>
      <c r="N89" s="144">
        <v>49.95</v>
      </c>
      <c r="O89" s="144">
        <v>49.95</v>
      </c>
      <c r="P89" s="144">
        <f>O89</f>
        <v>49.95</v>
      </c>
      <c r="Q89" s="144"/>
      <c r="R89" s="144"/>
      <c r="S89" s="144"/>
      <c r="T89" s="185"/>
      <c r="U89" s="185" t="s">
        <v>35</v>
      </c>
      <c r="V89" s="185">
        <v>8.33</v>
      </c>
      <c r="W89" s="185">
        <v>12.48</v>
      </c>
      <c r="X89" s="185">
        <v>12.48</v>
      </c>
      <c r="Y89" s="194">
        <v>16.66</v>
      </c>
      <c r="Z89" s="188">
        <f t="shared" si="5"/>
        <v>49.95</v>
      </c>
      <c r="AA89" s="145" t="s">
        <v>94</v>
      </c>
      <c r="AB89" s="146" t="s">
        <v>107</v>
      </c>
      <c r="AC89" s="145" t="s">
        <v>104</v>
      </c>
      <c r="AD89" s="96" t="s">
        <v>179</v>
      </c>
    </row>
    <row r="90" spans="1:30" ht="22.5" customHeight="1">
      <c r="A90" s="27"/>
      <c r="B90" s="27"/>
      <c r="C90" s="64"/>
      <c r="D90" s="126"/>
      <c r="E90" s="98"/>
      <c r="F90" s="98"/>
      <c r="G90" s="98"/>
      <c r="H90" s="98"/>
      <c r="I90" s="93"/>
      <c r="J90" s="93"/>
      <c r="K90" s="93"/>
      <c r="L90" s="97" t="s">
        <v>82</v>
      </c>
      <c r="M90" s="143" t="s">
        <v>309</v>
      </c>
      <c r="N90" s="144">
        <v>1</v>
      </c>
      <c r="O90" s="144">
        <v>1</v>
      </c>
      <c r="P90" s="144">
        <f>O90</f>
        <v>1</v>
      </c>
      <c r="Q90" s="144"/>
      <c r="R90" s="144"/>
      <c r="S90" s="144"/>
      <c r="T90" s="185"/>
      <c r="U90" s="185"/>
      <c r="V90" s="185">
        <v>0.25</v>
      </c>
      <c r="W90" s="185">
        <v>0.25</v>
      </c>
      <c r="X90" s="185">
        <v>0.25</v>
      </c>
      <c r="Y90" s="194">
        <v>0.25</v>
      </c>
      <c r="Z90" s="188">
        <f t="shared" si="5"/>
        <v>1</v>
      </c>
      <c r="AA90" s="145" t="s">
        <v>48</v>
      </c>
      <c r="AB90" s="146" t="s">
        <v>107</v>
      </c>
      <c r="AC90" s="145" t="s">
        <v>104</v>
      </c>
      <c r="AD90" s="96" t="s">
        <v>179</v>
      </c>
    </row>
    <row r="91" spans="1:30" ht="12.75" customHeight="1">
      <c r="A91" s="27"/>
      <c r="B91" s="27"/>
      <c r="C91" s="64"/>
      <c r="D91" s="126"/>
      <c r="E91" s="98"/>
      <c r="F91" s="98"/>
      <c r="G91" s="98"/>
      <c r="H91" s="98"/>
      <c r="I91" s="93"/>
      <c r="J91" s="93"/>
      <c r="K91" s="93"/>
      <c r="L91" s="97" t="s">
        <v>82</v>
      </c>
      <c r="M91" s="143" t="s">
        <v>310</v>
      </c>
      <c r="N91" s="201">
        <v>2.04</v>
      </c>
      <c r="O91" s="87">
        <v>2.04</v>
      </c>
      <c r="P91" s="87">
        <f>O91</f>
        <v>2.04</v>
      </c>
      <c r="Q91" s="87"/>
      <c r="R91" s="87"/>
      <c r="S91" s="87"/>
      <c r="T91" s="88"/>
      <c r="U91" s="88" t="s">
        <v>43</v>
      </c>
      <c r="V91" s="88"/>
      <c r="W91" s="88">
        <v>1.02</v>
      </c>
      <c r="X91" s="88"/>
      <c r="Y91" s="89">
        <v>1.02</v>
      </c>
      <c r="Z91" s="83">
        <f t="shared" si="5"/>
        <v>2.04</v>
      </c>
      <c r="AA91" s="12" t="s">
        <v>50</v>
      </c>
      <c r="AB91" s="152" t="s">
        <v>107</v>
      </c>
      <c r="AC91" s="12" t="s">
        <v>104</v>
      </c>
      <c r="AD91" s="96" t="s">
        <v>179</v>
      </c>
    </row>
    <row r="92" spans="1:30" ht="22.5" hidden="1">
      <c r="A92" s="27">
        <f>A80+1</f>
        <v>10</v>
      </c>
      <c r="B92" s="126" t="s">
        <v>345</v>
      </c>
      <c r="C92" s="126" t="s">
        <v>346</v>
      </c>
      <c r="D92" s="126" t="s">
        <v>1</v>
      </c>
      <c r="E92" s="179" t="s">
        <v>1</v>
      </c>
      <c r="F92" s="179" t="s">
        <v>1</v>
      </c>
      <c r="G92" s="179" t="s">
        <v>1</v>
      </c>
      <c r="H92" s="98" t="s">
        <v>227</v>
      </c>
      <c r="I92" s="93">
        <v>42064</v>
      </c>
      <c r="J92" s="93">
        <v>42339</v>
      </c>
      <c r="K92" s="179" t="s">
        <v>127</v>
      </c>
      <c r="L92" s="97" t="s">
        <v>82</v>
      </c>
      <c r="M92" s="147" t="s">
        <v>357</v>
      </c>
      <c r="N92" s="144">
        <v>81</v>
      </c>
      <c r="O92" s="150">
        <v>81</v>
      </c>
      <c r="P92" s="87">
        <f>O92</f>
        <v>81</v>
      </c>
      <c r="Q92" s="87"/>
      <c r="R92" s="87"/>
      <c r="S92" s="87"/>
      <c r="T92" s="88"/>
      <c r="U92" s="88" t="s">
        <v>43</v>
      </c>
      <c r="V92" s="88"/>
      <c r="W92" s="88">
        <v>81</v>
      </c>
      <c r="X92" s="88"/>
      <c r="Y92" s="89"/>
      <c r="Z92" s="148">
        <f t="shared" si="5"/>
        <v>81</v>
      </c>
      <c r="AA92" s="126" t="s">
        <v>48</v>
      </c>
      <c r="AB92" s="86" t="s">
        <v>107</v>
      </c>
      <c r="AC92" s="126" t="s">
        <v>209</v>
      </c>
      <c r="AD92" s="96" t="s">
        <v>179</v>
      </c>
    </row>
    <row r="93" spans="1:30" hidden="1">
      <c r="A93" s="27">
        <f>A92+1</f>
        <v>11</v>
      </c>
      <c r="B93" s="126" t="s">
        <v>345</v>
      </c>
      <c r="C93" s="126" t="s">
        <v>346</v>
      </c>
      <c r="D93" s="126" t="s">
        <v>1</v>
      </c>
      <c r="E93" s="98">
        <v>792</v>
      </c>
      <c r="F93" s="98" t="s">
        <v>241</v>
      </c>
      <c r="G93" s="98">
        <v>4</v>
      </c>
      <c r="H93" s="98" t="s">
        <v>227</v>
      </c>
      <c r="I93" s="93">
        <v>42064</v>
      </c>
      <c r="J93" s="93">
        <v>42339</v>
      </c>
      <c r="K93" s="179" t="s">
        <v>127</v>
      </c>
      <c r="L93" s="97" t="s">
        <v>82</v>
      </c>
      <c r="M93" s="147" t="s">
        <v>226</v>
      </c>
      <c r="N93" s="144">
        <v>10.4</v>
      </c>
      <c r="O93" s="150">
        <v>20.8</v>
      </c>
      <c r="P93" s="87">
        <v>10.4</v>
      </c>
      <c r="Q93" s="87"/>
      <c r="R93" s="87"/>
      <c r="S93" s="87"/>
      <c r="T93" s="88"/>
      <c r="U93" s="88" t="s">
        <v>42</v>
      </c>
      <c r="V93" s="88"/>
      <c r="W93" s="88">
        <v>10.4</v>
      </c>
      <c r="X93" s="88"/>
      <c r="Y93" s="89"/>
      <c r="Z93" s="148">
        <f t="shared" si="5"/>
        <v>10.4</v>
      </c>
      <c r="AA93" s="126" t="s">
        <v>48</v>
      </c>
      <c r="AB93" s="86" t="s">
        <v>107</v>
      </c>
      <c r="AC93" s="126" t="s">
        <v>209</v>
      </c>
      <c r="AD93" s="96" t="s">
        <v>179</v>
      </c>
    </row>
    <row r="94" spans="1:30" ht="33.75" customHeight="1">
      <c r="A94" s="27"/>
      <c r="B94" s="27"/>
      <c r="C94" s="64"/>
      <c r="D94" s="126" t="s">
        <v>311</v>
      </c>
      <c r="E94" s="98"/>
      <c r="F94" s="98"/>
      <c r="G94" s="98"/>
      <c r="H94" s="98"/>
      <c r="I94" s="93"/>
      <c r="J94" s="93"/>
      <c r="K94" s="93"/>
      <c r="L94" s="97" t="s">
        <v>82</v>
      </c>
      <c r="M94" s="143" t="s">
        <v>314</v>
      </c>
      <c r="N94" s="198">
        <v>10</v>
      </c>
      <c r="O94" s="87">
        <v>10</v>
      </c>
      <c r="P94" s="87">
        <f>O94</f>
        <v>10</v>
      </c>
      <c r="Q94" s="87"/>
      <c r="R94" s="87"/>
      <c r="S94" s="87"/>
      <c r="T94" s="88"/>
      <c r="U94" s="88" t="s">
        <v>35</v>
      </c>
      <c r="V94" s="88"/>
      <c r="W94" s="88"/>
      <c r="X94" s="88">
        <v>10</v>
      </c>
      <c r="Y94" s="89"/>
      <c r="Z94" s="83">
        <f t="shared" si="5"/>
        <v>10</v>
      </c>
      <c r="AA94" s="12" t="s">
        <v>95</v>
      </c>
      <c r="AB94" s="155" t="s">
        <v>107</v>
      </c>
      <c r="AC94" s="12" t="s">
        <v>104</v>
      </c>
      <c r="AD94" s="96" t="s">
        <v>179</v>
      </c>
    </row>
    <row r="95" spans="1:30" ht="22.5" customHeight="1">
      <c r="A95" s="27"/>
      <c r="B95" s="27"/>
      <c r="C95" s="64"/>
      <c r="D95" s="126"/>
      <c r="E95" s="98"/>
      <c r="F95" s="98"/>
      <c r="G95" s="98"/>
      <c r="H95" s="98"/>
      <c r="I95" s="93"/>
      <c r="J95" s="93"/>
      <c r="K95" s="93"/>
      <c r="L95" s="97" t="s">
        <v>82</v>
      </c>
      <c r="M95" s="143" t="s">
        <v>313</v>
      </c>
      <c r="N95" s="144">
        <v>10</v>
      </c>
      <c r="O95" s="87">
        <v>8</v>
      </c>
      <c r="P95" s="87">
        <f>O95</f>
        <v>8</v>
      </c>
      <c r="Q95" s="87"/>
      <c r="R95" s="87"/>
      <c r="S95" s="87"/>
      <c r="T95" s="88"/>
      <c r="U95" s="88" t="s">
        <v>35</v>
      </c>
      <c r="V95" s="88"/>
      <c r="W95" s="88"/>
      <c r="X95" s="88">
        <v>10</v>
      </c>
      <c r="Y95" s="89"/>
      <c r="Z95" s="83">
        <f t="shared" si="5"/>
        <v>10</v>
      </c>
      <c r="AA95" s="12" t="s">
        <v>96</v>
      </c>
      <c r="AB95" s="86" t="s">
        <v>107</v>
      </c>
      <c r="AC95" s="12" t="s">
        <v>104</v>
      </c>
      <c r="AD95" s="96" t="s">
        <v>179</v>
      </c>
    </row>
    <row r="96" spans="1:30" ht="22.5" customHeight="1">
      <c r="A96" s="27"/>
      <c r="B96" s="27"/>
      <c r="C96" s="64"/>
      <c r="D96" s="126"/>
      <c r="E96" s="98"/>
      <c r="F96" s="98"/>
      <c r="G96" s="98"/>
      <c r="H96" s="98"/>
      <c r="I96" s="93"/>
      <c r="J96" s="93"/>
      <c r="K96" s="93"/>
      <c r="L96" s="97" t="s">
        <v>82</v>
      </c>
      <c r="M96" s="172" t="s">
        <v>312</v>
      </c>
      <c r="N96" s="144">
        <v>5</v>
      </c>
      <c r="O96" s="87">
        <v>5</v>
      </c>
      <c r="P96" s="87">
        <f>O96</f>
        <v>5</v>
      </c>
      <c r="Q96" s="87"/>
      <c r="R96" s="87"/>
      <c r="S96" s="87"/>
      <c r="T96" s="88"/>
      <c r="U96" s="88" t="s">
        <v>36</v>
      </c>
      <c r="V96" s="88">
        <v>1.25</v>
      </c>
      <c r="W96" s="88">
        <v>1.25</v>
      </c>
      <c r="X96" s="88">
        <v>1.25</v>
      </c>
      <c r="Y96" s="89">
        <v>1.25</v>
      </c>
      <c r="Z96" s="83">
        <f t="shared" si="5"/>
        <v>5</v>
      </c>
      <c r="AA96" s="12" t="s">
        <v>51</v>
      </c>
      <c r="AB96" s="86" t="s">
        <v>107</v>
      </c>
      <c r="AC96" s="12" t="s">
        <v>104</v>
      </c>
      <c r="AD96" s="96" t="s">
        <v>179</v>
      </c>
    </row>
    <row r="97" spans="1:31" ht="12.75" customHeight="1">
      <c r="A97" s="27"/>
      <c r="B97" s="27"/>
      <c r="C97" s="64"/>
      <c r="D97" s="126"/>
      <c r="E97" s="98"/>
      <c r="F97" s="98"/>
      <c r="G97" s="98"/>
      <c r="H97" s="98"/>
      <c r="I97" s="93"/>
      <c r="J97" s="93"/>
      <c r="K97" s="93"/>
      <c r="L97" s="97" t="s">
        <v>82</v>
      </c>
      <c r="M97" s="172" t="s">
        <v>358</v>
      </c>
      <c r="N97" s="144">
        <v>41.64</v>
      </c>
      <c r="O97" s="87">
        <v>0</v>
      </c>
      <c r="P97" s="87">
        <v>0</v>
      </c>
      <c r="Q97" s="87"/>
      <c r="R97" s="87"/>
      <c r="S97" s="87"/>
      <c r="T97" s="88"/>
      <c r="U97" s="88" t="s">
        <v>36</v>
      </c>
      <c r="V97" s="88"/>
      <c r="W97" s="88">
        <v>41.64</v>
      </c>
      <c r="X97" s="88"/>
      <c r="Y97" s="89"/>
      <c r="Z97" s="83">
        <f t="shared" si="5"/>
        <v>41.64</v>
      </c>
      <c r="AA97" s="12" t="s">
        <v>53</v>
      </c>
      <c r="AB97" s="86" t="s">
        <v>107</v>
      </c>
      <c r="AC97" s="12" t="s">
        <v>104</v>
      </c>
      <c r="AD97" s="96" t="s">
        <v>179</v>
      </c>
    </row>
    <row r="98" spans="1:31" ht="25.5" hidden="1" customHeight="1">
      <c r="A98" s="27"/>
      <c r="B98" s="27"/>
      <c r="C98" s="64"/>
      <c r="D98" s="126"/>
      <c r="E98" s="98"/>
      <c r="F98" s="98"/>
      <c r="G98" s="98"/>
      <c r="H98" s="98"/>
      <c r="I98" s="93"/>
      <c r="J98" s="93"/>
      <c r="K98" s="93"/>
      <c r="L98" s="182">
        <v>310</v>
      </c>
      <c r="M98" s="171" t="s">
        <v>13</v>
      </c>
      <c r="N98" s="183">
        <f>SUBTOTAL(9,N99:N103)</f>
        <v>19.100000000000001</v>
      </c>
      <c r="O98" s="184">
        <f>SUBTOTAL(9,O99:O103)</f>
        <v>0</v>
      </c>
      <c r="P98" s="184">
        <f>SUBTOTAL(9,P99:P103)</f>
        <v>0</v>
      </c>
      <c r="Q98" s="184"/>
      <c r="R98" s="184"/>
      <c r="S98" s="184"/>
      <c r="T98" s="185"/>
      <c r="U98" s="185"/>
      <c r="V98" s="186">
        <f>V99+V100+V101+V102+V103</f>
        <v>758.1</v>
      </c>
      <c r="W98" s="186">
        <f>W99+W100+W101+W102+W103</f>
        <v>21</v>
      </c>
      <c r="X98" s="186">
        <f>X99+X100+X101+X102+X103</f>
        <v>0</v>
      </c>
      <c r="Y98" s="187">
        <f>Y99+Y100+Y101+Y102+Y103</f>
        <v>0</v>
      </c>
      <c r="Z98" s="188">
        <f>Z99+Z100+Z101+Z102+Z103</f>
        <v>779.1</v>
      </c>
      <c r="AA98" s="145"/>
      <c r="AB98" s="189"/>
      <c r="AC98" s="145"/>
      <c r="AD98" s="190"/>
      <c r="AE98" s="191"/>
    </row>
    <row r="99" spans="1:31" hidden="1">
      <c r="A99" s="27">
        <f>A93+1</f>
        <v>12</v>
      </c>
      <c r="B99" s="126" t="s">
        <v>230</v>
      </c>
      <c r="C99" s="164" t="s">
        <v>231</v>
      </c>
      <c r="D99" s="126" t="s">
        <v>242</v>
      </c>
      <c r="E99" s="98">
        <v>642</v>
      </c>
      <c r="F99" s="98" t="s">
        <v>131</v>
      </c>
      <c r="G99" s="98">
        <v>1</v>
      </c>
      <c r="H99" s="98" t="s">
        <v>232</v>
      </c>
      <c r="I99" s="93">
        <v>41974</v>
      </c>
      <c r="J99" s="93">
        <v>42005</v>
      </c>
      <c r="K99" s="179" t="s">
        <v>127</v>
      </c>
      <c r="L99" s="192" t="s">
        <v>83</v>
      </c>
      <c r="M99" s="147" t="s">
        <v>228</v>
      </c>
      <c r="N99" s="144">
        <v>60</v>
      </c>
      <c r="O99" s="193">
        <v>0</v>
      </c>
      <c r="P99" s="144">
        <v>0</v>
      </c>
      <c r="Q99" s="144"/>
      <c r="R99" s="144"/>
      <c r="S99" s="144"/>
      <c r="T99" s="185"/>
      <c r="U99" s="185" t="s">
        <v>35</v>
      </c>
      <c r="V99" s="185">
        <v>60</v>
      </c>
      <c r="W99" s="185"/>
      <c r="X99" s="185"/>
      <c r="Y99" s="194"/>
      <c r="Z99" s="195">
        <f t="shared" si="5"/>
        <v>60</v>
      </c>
      <c r="AA99" s="161" t="s">
        <v>48</v>
      </c>
      <c r="AB99" s="146" t="s">
        <v>107</v>
      </c>
      <c r="AC99" s="161" t="s">
        <v>111</v>
      </c>
      <c r="AD99" s="190" t="s">
        <v>180</v>
      </c>
      <c r="AE99" s="191"/>
    </row>
    <row r="100" spans="1:31" ht="12.75" customHeight="1">
      <c r="A100" s="27"/>
      <c r="B100" s="27" t="s">
        <v>229</v>
      </c>
      <c r="C100" s="64"/>
      <c r="D100" s="126" t="s">
        <v>316</v>
      </c>
      <c r="E100" s="179">
        <v>796</v>
      </c>
      <c r="F100" s="102" t="s">
        <v>129</v>
      </c>
      <c r="G100" s="98">
        <v>6</v>
      </c>
      <c r="H100" s="98"/>
      <c r="I100" s="93"/>
      <c r="J100" s="93"/>
      <c r="K100" s="93"/>
      <c r="L100" s="192" t="s">
        <v>83</v>
      </c>
      <c r="M100" s="143" t="s">
        <v>315</v>
      </c>
      <c r="N100" s="159">
        <v>17</v>
      </c>
      <c r="O100" s="144">
        <v>0</v>
      </c>
      <c r="P100" s="144">
        <v>0</v>
      </c>
      <c r="Q100" s="144"/>
      <c r="R100" s="144"/>
      <c r="S100" s="144"/>
      <c r="T100" s="185"/>
      <c r="U100" s="185" t="s">
        <v>35</v>
      </c>
      <c r="V100" s="185"/>
      <c r="W100" s="185">
        <v>21</v>
      </c>
      <c r="X100" s="185"/>
      <c r="Y100" s="194"/>
      <c r="Z100" s="188">
        <f t="shared" si="5"/>
        <v>21</v>
      </c>
      <c r="AA100" s="145" t="s">
        <v>48</v>
      </c>
      <c r="AB100" s="160" t="s">
        <v>107</v>
      </c>
      <c r="AC100" s="145" t="s">
        <v>104</v>
      </c>
      <c r="AD100" s="190" t="s">
        <v>180</v>
      </c>
      <c r="AE100" s="191"/>
    </row>
    <row r="101" spans="1:31" hidden="1">
      <c r="A101" s="27">
        <f>A99+1</f>
        <v>13</v>
      </c>
      <c r="B101" s="126" t="s">
        <v>200</v>
      </c>
      <c r="C101" s="164" t="s">
        <v>194</v>
      </c>
      <c r="D101" s="126" t="s">
        <v>1</v>
      </c>
      <c r="E101" s="98">
        <v>642</v>
      </c>
      <c r="F101" s="98" t="s">
        <v>131</v>
      </c>
      <c r="G101" s="98">
        <v>1</v>
      </c>
      <c r="H101" s="98" t="s">
        <v>233</v>
      </c>
      <c r="I101" s="93">
        <v>41974</v>
      </c>
      <c r="J101" s="93">
        <v>42005</v>
      </c>
      <c r="K101" s="179" t="s">
        <v>127</v>
      </c>
      <c r="L101" s="192" t="s">
        <v>83</v>
      </c>
      <c r="M101" s="147" t="s">
        <v>235</v>
      </c>
      <c r="N101" s="144">
        <v>690</v>
      </c>
      <c r="O101" s="193">
        <v>0</v>
      </c>
      <c r="P101" s="144">
        <v>0</v>
      </c>
      <c r="Q101" s="196" t="s">
        <v>130</v>
      </c>
      <c r="R101" s="197" t="s">
        <v>131</v>
      </c>
      <c r="S101" s="197"/>
      <c r="T101" s="185"/>
      <c r="U101" s="185" t="s">
        <v>35</v>
      </c>
      <c r="V101" s="185">
        <v>690</v>
      </c>
      <c r="W101" s="185"/>
      <c r="X101" s="185"/>
      <c r="Y101" s="194"/>
      <c r="Z101" s="195">
        <f t="shared" si="5"/>
        <v>690</v>
      </c>
      <c r="AA101" s="161" t="s">
        <v>48</v>
      </c>
      <c r="AB101" s="146" t="s">
        <v>102</v>
      </c>
      <c r="AC101" s="161" t="s">
        <v>110</v>
      </c>
      <c r="AD101" s="190" t="s">
        <v>180</v>
      </c>
      <c r="AE101" s="191"/>
    </row>
    <row r="102" spans="1:31" ht="22.5" customHeight="1">
      <c r="A102" s="27"/>
      <c r="B102" s="27"/>
      <c r="C102" s="64"/>
      <c r="D102" s="126" t="s">
        <v>318</v>
      </c>
      <c r="E102" s="98"/>
      <c r="F102" s="98"/>
      <c r="G102" s="98"/>
      <c r="H102" s="98"/>
      <c r="I102" s="93"/>
      <c r="J102" s="93"/>
      <c r="K102" s="93"/>
      <c r="L102" s="192" t="s">
        <v>83</v>
      </c>
      <c r="M102" s="143" t="s">
        <v>317</v>
      </c>
      <c r="N102" s="198">
        <v>2.1</v>
      </c>
      <c r="O102" s="144">
        <v>0</v>
      </c>
      <c r="P102" s="144">
        <v>0</v>
      </c>
      <c r="Q102" s="144"/>
      <c r="R102" s="144"/>
      <c r="S102" s="144"/>
      <c r="T102" s="185"/>
      <c r="U102" s="185" t="s">
        <v>35</v>
      </c>
      <c r="V102" s="185">
        <v>2.1</v>
      </c>
      <c r="W102" s="185"/>
      <c r="X102" s="185"/>
      <c r="Y102" s="194"/>
      <c r="Z102" s="188">
        <f t="shared" si="5"/>
        <v>2.1</v>
      </c>
      <c r="AA102" s="145" t="s">
        <v>48</v>
      </c>
      <c r="AB102" s="199" t="s">
        <v>107</v>
      </c>
      <c r="AC102" s="145" t="s">
        <v>104</v>
      </c>
      <c r="AD102" s="190" t="s">
        <v>180</v>
      </c>
      <c r="AE102" s="191"/>
    </row>
    <row r="103" spans="1:31" ht="12.75" customHeight="1">
      <c r="A103" s="27"/>
      <c r="B103" s="27"/>
      <c r="C103" s="64"/>
      <c r="D103" s="126" t="s">
        <v>320</v>
      </c>
      <c r="E103" s="98"/>
      <c r="F103" s="98"/>
      <c r="G103" s="98"/>
      <c r="H103" s="98"/>
      <c r="I103" s="93"/>
      <c r="J103" s="93"/>
      <c r="K103" s="93"/>
      <c r="L103" s="192" t="s">
        <v>83</v>
      </c>
      <c r="M103" s="143" t="s">
        <v>319</v>
      </c>
      <c r="N103" s="144">
        <v>0</v>
      </c>
      <c r="O103" s="144">
        <v>0</v>
      </c>
      <c r="P103" s="144">
        <v>0</v>
      </c>
      <c r="Q103" s="144"/>
      <c r="R103" s="144"/>
      <c r="S103" s="144"/>
      <c r="T103" s="185"/>
      <c r="U103" s="185" t="s">
        <v>35</v>
      </c>
      <c r="V103" s="185">
        <v>6</v>
      </c>
      <c r="W103" s="185"/>
      <c r="X103" s="185"/>
      <c r="Y103" s="194"/>
      <c r="Z103" s="188">
        <f t="shared" si="5"/>
        <v>6</v>
      </c>
      <c r="AA103" s="145" t="s">
        <v>48</v>
      </c>
      <c r="AB103" s="146" t="s">
        <v>107</v>
      </c>
      <c r="AC103" s="145" t="s">
        <v>104</v>
      </c>
      <c r="AD103" s="190" t="s">
        <v>180</v>
      </c>
      <c r="AE103" s="191"/>
    </row>
    <row r="104" spans="1:31" ht="25.5" hidden="1" customHeight="1">
      <c r="A104" s="27"/>
      <c r="B104" s="27"/>
      <c r="C104" s="64"/>
      <c r="D104" s="126"/>
      <c r="E104" s="98"/>
      <c r="F104" s="98"/>
      <c r="G104" s="98"/>
      <c r="H104" s="98"/>
      <c r="I104" s="93"/>
      <c r="J104" s="93"/>
      <c r="K104" s="93"/>
      <c r="L104" s="182">
        <v>340</v>
      </c>
      <c r="M104" s="171" t="s">
        <v>14</v>
      </c>
      <c r="N104" s="184">
        <f>SUBTOTAL(9,N105:N118)</f>
        <v>353.41</v>
      </c>
      <c r="O104" s="184">
        <f>SUBTOTAL(9,O105:O118)</f>
        <v>346.91</v>
      </c>
      <c r="P104" s="184">
        <f>SUBTOTAL(9,P105:P118)</f>
        <v>346.91</v>
      </c>
      <c r="Q104" s="184"/>
      <c r="R104" s="184"/>
      <c r="S104" s="184"/>
      <c r="T104" s="185"/>
      <c r="U104" s="185"/>
      <c r="V104" s="186">
        <f>V105+V106+V107+V108+V109+V110+V111+V112+V113+V114+V115+V116+V117+V118</f>
        <v>98.78</v>
      </c>
      <c r="W104" s="186">
        <f>W105+W106+W107+W108+W109+W110+W111+W112+W113+W114+W115+W116+W117+W118</f>
        <v>131.88999999999999</v>
      </c>
      <c r="X104" s="186">
        <f>X105+X106+X107+X108+X109+X110+X111+X112+X113+X114+X115+X116+X117+X118</f>
        <v>68.5</v>
      </c>
      <c r="Y104" s="187">
        <f>Y105+Y106+Y107+Y108+Y109+Y110+Y111+Y112+Y113+Y114+Y115+Y116+Y117+Y118</f>
        <v>102.24</v>
      </c>
      <c r="Z104" s="188">
        <f>Z105+Z106+Z107+Z108+Z109+Z110+Z111+Z112+Z113+Z114+Z115+Z116+Z117+Z118</f>
        <v>401.40999999999997</v>
      </c>
      <c r="AA104" s="145"/>
      <c r="AB104" s="200"/>
      <c r="AC104" s="145"/>
      <c r="AD104" s="190"/>
      <c r="AE104" s="191"/>
    </row>
    <row r="105" spans="1:31" ht="12.75" customHeight="1">
      <c r="A105" s="27"/>
      <c r="B105" s="27" t="s">
        <v>201</v>
      </c>
      <c r="C105" s="64" t="s">
        <v>215</v>
      </c>
      <c r="D105" s="98"/>
      <c r="E105" s="98"/>
      <c r="F105" s="98"/>
      <c r="G105" s="98"/>
      <c r="H105" s="98"/>
      <c r="I105" s="93"/>
      <c r="J105" s="93"/>
      <c r="K105" s="93"/>
      <c r="L105" s="192" t="s">
        <v>84</v>
      </c>
      <c r="M105" s="143" t="s">
        <v>169</v>
      </c>
      <c r="N105" s="201">
        <v>184.02</v>
      </c>
      <c r="O105" s="144">
        <v>184.02</v>
      </c>
      <c r="P105" s="144">
        <f>O105</f>
        <v>184.02</v>
      </c>
      <c r="Q105" s="202"/>
      <c r="R105" s="202"/>
      <c r="S105" s="202"/>
      <c r="T105" s="185"/>
      <c r="U105" s="185" t="s">
        <v>35</v>
      </c>
      <c r="V105" s="185">
        <v>30.67</v>
      </c>
      <c r="W105" s="185">
        <v>46</v>
      </c>
      <c r="X105" s="185">
        <v>46</v>
      </c>
      <c r="Y105" s="194">
        <v>61.35</v>
      </c>
      <c r="Z105" s="188">
        <f t="shared" si="5"/>
        <v>184.02</v>
      </c>
      <c r="AA105" s="145" t="s">
        <v>97</v>
      </c>
      <c r="AB105" s="203" t="s">
        <v>102</v>
      </c>
      <c r="AC105" s="145" t="s">
        <v>104</v>
      </c>
      <c r="AD105" s="190" t="s">
        <v>181</v>
      </c>
      <c r="AE105" s="191"/>
    </row>
    <row r="106" spans="1:31" ht="12.75" hidden="1" customHeight="1">
      <c r="A106" s="27">
        <f>A101+1</f>
        <v>14</v>
      </c>
      <c r="B106" s="126" t="s">
        <v>164</v>
      </c>
      <c r="C106" s="164" t="s">
        <v>165</v>
      </c>
      <c r="D106" s="98" t="s">
        <v>1</v>
      </c>
      <c r="E106" s="98">
        <v>778</v>
      </c>
      <c r="F106" s="98" t="s">
        <v>133</v>
      </c>
      <c r="G106" s="98"/>
      <c r="H106" s="98" t="s">
        <v>227</v>
      </c>
      <c r="I106" s="93">
        <v>42064</v>
      </c>
      <c r="J106" s="93">
        <v>42096</v>
      </c>
      <c r="K106" s="179" t="s">
        <v>127</v>
      </c>
      <c r="L106" s="192" t="s">
        <v>84</v>
      </c>
      <c r="M106" s="147" t="s">
        <v>334</v>
      </c>
      <c r="N106" s="144">
        <v>48</v>
      </c>
      <c r="O106" s="193">
        <v>48</v>
      </c>
      <c r="P106" s="144">
        <f t="shared" ref="P106:P118" si="6">O106</f>
        <v>48</v>
      </c>
      <c r="Q106" s="196" t="s">
        <v>132</v>
      </c>
      <c r="R106" s="197" t="s">
        <v>133</v>
      </c>
      <c r="S106" s="197"/>
      <c r="T106" s="185"/>
      <c r="U106" s="185" t="s">
        <v>35</v>
      </c>
      <c r="V106" s="185"/>
      <c r="W106" s="185">
        <v>24</v>
      </c>
      <c r="X106" s="185"/>
      <c r="Y106" s="194">
        <v>24</v>
      </c>
      <c r="Z106" s="195">
        <f t="shared" si="5"/>
        <v>48</v>
      </c>
      <c r="AA106" s="161" t="s">
        <v>48</v>
      </c>
      <c r="AB106" s="146" t="s">
        <v>107</v>
      </c>
      <c r="AC106" s="161" t="s">
        <v>115</v>
      </c>
      <c r="AD106" s="190" t="s">
        <v>181</v>
      </c>
      <c r="AE106" s="191"/>
    </row>
    <row r="107" spans="1:31" ht="12.75" customHeight="1">
      <c r="A107" s="27"/>
      <c r="B107" s="27"/>
      <c r="C107" s="64"/>
      <c r="D107" s="126" t="s">
        <v>322</v>
      </c>
      <c r="E107" s="98"/>
      <c r="F107" s="98"/>
      <c r="G107" s="98"/>
      <c r="H107" s="98"/>
      <c r="I107" s="93"/>
      <c r="J107" s="93"/>
      <c r="K107" s="93"/>
      <c r="L107" s="192" t="s">
        <v>84</v>
      </c>
      <c r="M107" s="143" t="s">
        <v>321</v>
      </c>
      <c r="N107" s="198">
        <v>17.510000000000002</v>
      </c>
      <c r="O107" s="144">
        <v>17.510000000000002</v>
      </c>
      <c r="P107" s="144">
        <f t="shared" si="6"/>
        <v>17.510000000000002</v>
      </c>
      <c r="Q107" s="144"/>
      <c r="R107" s="144"/>
      <c r="S107" s="144"/>
      <c r="T107" s="185"/>
      <c r="U107" s="185" t="s">
        <v>35</v>
      </c>
      <c r="V107" s="185">
        <v>17.510000000000002</v>
      </c>
      <c r="W107" s="185"/>
      <c r="X107" s="185"/>
      <c r="Y107" s="194"/>
      <c r="Z107" s="188">
        <f t="shared" si="5"/>
        <v>17.510000000000002</v>
      </c>
      <c r="AA107" s="145" t="s">
        <v>98</v>
      </c>
      <c r="AB107" s="199" t="s">
        <v>107</v>
      </c>
      <c r="AC107" s="145" t="s">
        <v>104</v>
      </c>
      <c r="AD107" s="190" t="s">
        <v>181</v>
      </c>
      <c r="AE107" s="191"/>
    </row>
    <row r="108" spans="1:31" ht="26.25" customHeight="1">
      <c r="A108" s="27"/>
      <c r="B108" s="27"/>
      <c r="C108" s="64"/>
      <c r="D108" s="126"/>
      <c r="E108" s="98"/>
      <c r="F108" s="98"/>
      <c r="G108" s="98"/>
      <c r="H108" s="98"/>
      <c r="I108" s="93"/>
      <c r="J108" s="93"/>
      <c r="K108" s="93"/>
      <c r="L108" s="97" t="s">
        <v>84</v>
      </c>
      <c r="M108" s="143" t="s">
        <v>323</v>
      </c>
      <c r="N108" s="144">
        <v>7.5</v>
      </c>
      <c r="O108" s="87">
        <v>7.5</v>
      </c>
      <c r="P108" s="87">
        <f t="shared" si="6"/>
        <v>7.5</v>
      </c>
      <c r="Q108" s="87"/>
      <c r="R108" s="87"/>
      <c r="S108" s="87"/>
      <c r="T108" s="88"/>
      <c r="U108" s="88" t="s">
        <v>35</v>
      </c>
      <c r="V108" s="88">
        <v>7.5</v>
      </c>
      <c r="W108" s="88"/>
      <c r="X108" s="88"/>
      <c r="Y108" s="89"/>
      <c r="Z108" s="83">
        <f t="shared" si="5"/>
        <v>7.5</v>
      </c>
      <c r="AA108" s="12" t="s">
        <v>48</v>
      </c>
      <c r="AB108" s="86" t="s">
        <v>107</v>
      </c>
      <c r="AC108" s="12" t="s">
        <v>104</v>
      </c>
      <c r="AD108" s="96" t="s">
        <v>181</v>
      </c>
    </row>
    <row r="109" spans="1:31" ht="12.75" customHeight="1">
      <c r="A109" s="27"/>
      <c r="B109" s="27"/>
      <c r="C109" s="64"/>
      <c r="D109" s="126"/>
      <c r="E109" s="98"/>
      <c r="F109" s="98"/>
      <c r="G109" s="98"/>
      <c r="H109" s="98"/>
      <c r="I109" s="93"/>
      <c r="J109" s="93"/>
      <c r="K109" s="93"/>
      <c r="L109" s="97" t="s">
        <v>84</v>
      </c>
      <c r="M109" s="143" t="s">
        <v>324</v>
      </c>
      <c r="N109" s="144">
        <v>27.78</v>
      </c>
      <c r="O109" s="87">
        <v>21.28</v>
      </c>
      <c r="P109" s="87">
        <f t="shared" si="6"/>
        <v>21.28</v>
      </c>
      <c r="Q109" s="87"/>
      <c r="R109" s="87"/>
      <c r="S109" s="87"/>
      <c r="T109" s="88"/>
      <c r="U109" s="88" t="s">
        <v>35</v>
      </c>
      <c r="V109" s="88"/>
      <c r="W109" s="88">
        <v>13.89</v>
      </c>
      <c r="X109" s="88"/>
      <c r="Y109" s="89">
        <v>13.89</v>
      </c>
      <c r="Z109" s="83">
        <f t="shared" si="5"/>
        <v>27.78</v>
      </c>
      <c r="AA109" s="12" t="s">
        <v>48</v>
      </c>
      <c r="AB109" s="86" t="s">
        <v>107</v>
      </c>
      <c r="AC109" s="12" t="s">
        <v>104</v>
      </c>
      <c r="AD109" s="96" t="s">
        <v>181</v>
      </c>
    </row>
    <row r="110" spans="1:31" ht="28.5" customHeight="1">
      <c r="A110" s="27"/>
      <c r="B110" s="27"/>
      <c r="C110" s="64"/>
      <c r="D110" s="126"/>
      <c r="E110" s="98"/>
      <c r="F110" s="98"/>
      <c r="G110" s="98"/>
      <c r="H110" s="98"/>
      <c r="I110" s="93"/>
      <c r="J110" s="93"/>
      <c r="K110" s="93"/>
      <c r="L110" s="97" t="s">
        <v>84</v>
      </c>
      <c r="M110" s="143" t="s">
        <v>335</v>
      </c>
      <c r="N110" s="144">
        <v>10</v>
      </c>
      <c r="O110" s="87">
        <v>10</v>
      </c>
      <c r="P110" s="87">
        <f t="shared" si="6"/>
        <v>10</v>
      </c>
      <c r="Q110" s="87"/>
      <c r="R110" s="87"/>
      <c r="S110" s="87"/>
      <c r="T110" s="88"/>
      <c r="U110" s="88" t="s">
        <v>35</v>
      </c>
      <c r="V110" s="88"/>
      <c r="W110" s="88">
        <v>10</v>
      </c>
      <c r="X110" s="88"/>
      <c r="Y110" s="89"/>
      <c r="Z110" s="83">
        <f t="shared" si="5"/>
        <v>10</v>
      </c>
      <c r="AA110" s="12" t="s">
        <v>118</v>
      </c>
      <c r="AB110" s="86" t="s">
        <v>107</v>
      </c>
      <c r="AC110" s="12" t="s">
        <v>104</v>
      </c>
      <c r="AD110" s="96" t="s">
        <v>181</v>
      </c>
    </row>
    <row r="111" spans="1:31" ht="12.75" customHeight="1">
      <c r="A111" s="27"/>
      <c r="B111" s="27"/>
      <c r="C111" s="64"/>
      <c r="D111" s="126" t="s">
        <v>326</v>
      </c>
      <c r="E111" s="98"/>
      <c r="F111" s="98"/>
      <c r="G111" s="98"/>
      <c r="H111" s="98"/>
      <c r="I111" s="93"/>
      <c r="J111" s="93"/>
      <c r="K111" s="93"/>
      <c r="L111" s="97" t="s">
        <v>84</v>
      </c>
      <c r="M111" s="143" t="s">
        <v>325</v>
      </c>
      <c r="N111" s="144">
        <v>18</v>
      </c>
      <c r="O111" s="87">
        <v>18</v>
      </c>
      <c r="P111" s="87">
        <f t="shared" si="6"/>
        <v>18</v>
      </c>
      <c r="Q111" s="87"/>
      <c r="R111" s="87"/>
      <c r="S111" s="87"/>
      <c r="T111" s="88"/>
      <c r="U111" s="88" t="s">
        <v>35</v>
      </c>
      <c r="V111" s="88">
        <v>9</v>
      </c>
      <c r="W111" s="88">
        <v>9</v>
      </c>
      <c r="X111" s="88"/>
      <c r="Y111" s="89"/>
      <c r="Z111" s="83">
        <f t="shared" si="5"/>
        <v>18</v>
      </c>
      <c r="AA111" s="12" t="s">
        <v>117</v>
      </c>
      <c r="AB111" s="86" t="s">
        <v>107</v>
      </c>
      <c r="AC111" s="12" t="s">
        <v>104</v>
      </c>
      <c r="AD111" s="96" t="s">
        <v>181</v>
      </c>
    </row>
    <row r="112" spans="1:31" ht="22.5" customHeight="1">
      <c r="A112" s="27"/>
      <c r="B112" s="27"/>
      <c r="C112" s="64"/>
      <c r="D112" s="126"/>
      <c r="E112" s="98"/>
      <c r="F112" s="98"/>
      <c r="G112" s="98"/>
      <c r="H112" s="98"/>
      <c r="I112" s="93"/>
      <c r="J112" s="93"/>
      <c r="K112" s="93"/>
      <c r="L112" s="97" t="s">
        <v>84</v>
      </c>
      <c r="M112" s="143" t="s">
        <v>327</v>
      </c>
      <c r="N112" s="144">
        <v>10</v>
      </c>
      <c r="O112" s="87">
        <v>10</v>
      </c>
      <c r="P112" s="87">
        <f t="shared" si="6"/>
        <v>10</v>
      </c>
      <c r="Q112" s="87"/>
      <c r="R112" s="87"/>
      <c r="S112" s="87"/>
      <c r="T112" s="88"/>
      <c r="U112" s="88" t="s">
        <v>35</v>
      </c>
      <c r="V112" s="88">
        <v>5</v>
      </c>
      <c r="W112" s="88">
        <v>5</v>
      </c>
      <c r="X112" s="88"/>
      <c r="Y112" s="89"/>
      <c r="Z112" s="83">
        <f t="shared" si="5"/>
        <v>10</v>
      </c>
      <c r="AA112" s="12" t="s">
        <v>116</v>
      </c>
      <c r="AB112" s="86" t="s">
        <v>107</v>
      </c>
      <c r="AC112" s="12" t="s">
        <v>104</v>
      </c>
      <c r="AD112" s="96" t="s">
        <v>181</v>
      </c>
    </row>
    <row r="113" spans="1:266" ht="22.5" customHeight="1">
      <c r="A113" s="27"/>
      <c r="B113" s="27"/>
      <c r="C113" s="64"/>
      <c r="D113" s="126"/>
      <c r="E113" s="98"/>
      <c r="F113" s="98"/>
      <c r="G113" s="98"/>
      <c r="H113" s="98"/>
      <c r="I113" s="93"/>
      <c r="J113" s="93"/>
      <c r="K113" s="93"/>
      <c r="L113" s="97" t="s">
        <v>84</v>
      </c>
      <c r="M113" s="143" t="s">
        <v>30</v>
      </c>
      <c r="N113" s="144">
        <v>6.6</v>
      </c>
      <c r="O113" s="87">
        <v>6.6</v>
      </c>
      <c r="P113" s="87">
        <f t="shared" si="6"/>
        <v>6.6</v>
      </c>
      <c r="Q113" s="87"/>
      <c r="R113" s="87"/>
      <c r="S113" s="87"/>
      <c r="T113" s="88"/>
      <c r="U113" s="88" t="s">
        <v>35</v>
      </c>
      <c r="V113" s="88">
        <v>6.6</v>
      </c>
      <c r="W113" s="88"/>
      <c r="X113" s="88"/>
      <c r="Y113" s="89"/>
      <c r="Z113" s="83">
        <f t="shared" si="5"/>
        <v>6.6</v>
      </c>
      <c r="AA113" s="12" t="s">
        <v>99</v>
      </c>
      <c r="AB113" s="86" t="s">
        <v>107</v>
      </c>
      <c r="AC113" s="12" t="s">
        <v>104</v>
      </c>
      <c r="AD113" s="96" t="s">
        <v>181</v>
      </c>
    </row>
    <row r="114" spans="1:266" ht="22.5" customHeight="1">
      <c r="A114" s="27"/>
      <c r="B114" s="27"/>
      <c r="C114" s="64"/>
      <c r="D114" s="126"/>
      <c r="E114" s="98"/>
      <c r="F114" s="98"/>
      <c r="G114" s="98"/>
      <c r="H114" s="98"/>
      <c r="I114" s="93"/>
      <c r="J114" s="93"/>
      <c r="K114" s="93"/>
      <c r="L114" s="97" t="s">
        <v>84</v>
      </c>
      <c r="M114" s="143" t="s">
        <v>328</v>
      </c>
      <c r="N114" s="144">
        <v>12</v>
      </c>
      <c r="O114" s="87">
        <v>12</v>
      </c>
      <c r="P114" s="87">
        <f t="shared" si="6"/>
        <v>12</v>
      </c>
      <c r="Q114" s="87"/>
      <c r="R114" s="87"/>
      <c r="S114" s="87"/>
      <c r="T114" s="88"/>
      <c r="U114" s="88" t="s">
        <v>35</v>
      </c>
      <c r="V114" s="88">
        <v>3</v>
      </c>
      <c r="W114" s="88">
        <v>3</v>
      </c>
      <c r="X114" s="88">
        <v>3</v>
      </c>
      <c r="Y114" s="89">
        <v>3</v>
      </c>
      <c r="Z114" s="83">
        <f t="shared" si="5"/>
        <v>12</v>
      </c>
      <c r="AA114" s="12" t="s">
        <v>48</v>
      </c>
      <c r="AB114" s="86" t="s">
        <v>107</v>
      </c>
      <c r="AC114" s="12" t="s">
        <v>104</v>
      </c>
      <c r="AD114" s="96" t="s">
        <v>181</v>
      </c>
    </row>
    <row r="115" spans="1:266" ht="12.75" customHeight="1">
      <c r="A115" s="27"/>
      <c r="B115" s="27"/>
      <c r="C115" s="64"/>
      <c r="D115" s="126" t="s">
        <v>330</v>
      </c>
      <c r="E115" s="98"/>
      <c r="F115" s="98"/>
      <c r="G115" s="98"/>
      <c r="H115" s="98"/>
      <c r="I115" s="93"/>
      <c r="J115" s="93"/>
      <c r="K115" s="93"/>
      <c r="L115" s="97" t="s">
        <v>84</v>
      </c>
      <c r="M115" s="143" t="s">
        <v>329</v>
      </c>
      <c r="N115" s="144">
        <v>21</v>
      </c>
      <c r="O115" s="87">
        <v>21</v>
      </c>
      <c r="P115" s="87">
        <f t="shared" si="6"/>
        <v>21</v>
      </c>
      <c r="Q115" s="87"/>
      <c r="R115" s="87"/>
      <c r="S115" s="87"/>
      <c r="T115" s="88"/>
      <c r="U115" s="88" t="s">
        <v>35</v>
      </c>
      <c r="V115" s="88"/>
      <c r="W115" s="88">
        <v>21</v>
      </c>
      <c r="X115" s="88"/>
      <c r="Y115" s="89"/>
      <c r="Z115" s="83">
        <f t="shared" si="5"/>
        <v>21</v>
      </c>
      <c r="AA115" s="12" t="str">
        <f>'[1]Реестр заключений'!$E$126</f>
        <v>ООО "Полиграфзащита"</v>
      </c>
      <c r="AB115" s="86" t="s">
        <v>107</v>
      </c>
      <c r="AC115" s="12" t="s">
        <v>104</v>
      </c>
      <c r="AD115" s="96" t="s">
        <v>181</v>
      </c>
    </row>
    <row r="116" spans="1:266" ht="12.75" customHeight="1">
      <c r="A116" s="27"/>
      <c r="B116" s="27"/>
      <c r="C116" s="64"/>
      <c r="D116" s="126"/>
      <c r="E116" s="98"/>
      <c r="F116" s="98"/>
      <c r="G116" s="98"/>
      <c r="H116" s="98"/>
      <c r="I116" s="93"/>
      <c r="J116" s="93"/>
      <c r="K116" s="93"/>
      <c r="L116" s="97" t="s">
        <v>84</v>
      </c>
      <c r="M116" s="143" t="s">
        <v>331</v>
      </c>
      <c r="N116" s="144">
        <v>15</v>
      </c>
      <c r="O116" s="87">
        <v>15</v>
      </c>
      <c r="P116" s="87">
        <f t="shared" si="6"/>
        <v>15</v>
      </c>
      <c r="Q116" s="87"/>
      <c r="R116" s="87"/>
      <c r="S116" s="87"/>
      <c r="T116" s="88"/>
      <c r="U116" s="88" t="s">
        <v>35</v>
      </c>
      <c r="V116" s="88">
        <v>7.5</v>
      </c>
      <c r="W116" s="88"/>
      <c r="X116" s="88">
        <v>7.5</v>
      </c>
      <c r="Y116" s="89"/>
      <c r="Z116" s="83">
        <f t="shared" si="5"/>
        <v>15</v>
      </c>
      <c r="AA116" s="12" t="str">
        <f>'[1]Реестр заключений'!$E$114</f>
        <v>ООО "Управляющая компания "МУСОРОВОЗОВ"</v>
      </c>
      <c r="AB116" s="86" t="s">
        <v>107</v>
      </c>
      <c r="AC116" s="12" t="s">
        <v>104</v>
      </c>
      <c r="AD116" s="96" t="s">
        <v>181</v>
      </c>
    </row>
    <row r="117" spans="1:266" ht="12.75" customHeight="1">
      <c r="A117" s="27"/>
      <c r="B117" s="27"/>
      <c r="C117" s="64"/>
      <c r="D117" s="126"/>
      <c r="E117" s="98"/>
      <c r="F117" s="98"/>
      <c r="G117" s="98"/>
      <c r="H117" s="98"/>
      <c r="I117" s="93"/>
      <c r="J117" s="93"/>
      <c r="K117" s="93"/>
      <c r="L117" s="97" t="s">
        <v>84</v>
      </c>
      <c r="M117" s="143" t="s">
        <v>100</v>
      </c>
      <c r="N117" s="144">
        <v>10</v>
      </c>
      <c r="O117" s="87">
        <v>10</v>
      </c>
      <c r="P117" s="87">
        <f t="shared" si="6"/>
        <v>10</v>
      </c>
      <c r="Q117" s="87"/>
      <c r="R117" s="87"/>
      <c r="S117" s="87"/>
      <c r="T117" s="88"/>
      <c r="U117" s="88" t="s">
        <v>35</v>
      </c>
      <c r="V117" s="88">
        <v>5</v>
      </c>
      <c r="W117" s="88"/>
      <c r="X117" s="88">
        <v>5</v>
      </c>
      <c r="Y117" s="89"/>
      <c r="Z117" s="83">
        <f t="shared" si="5"/>
        <v>10</v>
      </c>
      <c r="AA117" s="12" t="str">
        <f>'[1]Реестр заключений'!$E$114</f>
        <v>ООО "Управляющая компания "МУСОРОВОЗОВ"</v>
      </c>
      <c r="AB117" s="86" t="s">
        <v>107</v>
      </c>
      <c r="AC117" s="12" t="s">
        <v>104</v>
      </c>
      <c r="AD117" s="96" t="s">
        <v>181</v>
      </c>
    </row>
    <row r="118" spans="1:266" ht="12.75" customHeight="1">
      <c r="A118" s="27"/>
      <c r="B118" s="27"/>
      <c r="C118" s="64"/>
      <c r="D118" s="126" t="s">
        <v>333</v>
      </c>
      <c r="E118" s="98"/>
      <c r="F118" s="98"/>
      <c r="G118" s="98"/>
      <c r="H118" s="98"/>
      <c r="I118" s="93"/>
      <c r="J118" s="93"/>
      <c r="K118" s="93"/>
      <c r="L118" s="97" t="s">
        <v>84</v>
      </c>
      <c r="M118" s="143" t="s">
        <v>332</v>
      </c>
      <c r="N118" s="144">
        <v>14</v>
      </c>
      <c r="O118" s="87">
        <v>14</v>
      </c>
      <c r="P118" s="87">
        <f t="shared" si="6"/>
        <v>14</v>
      </c>
      <c r="Q118" s="87"/>
      <c r="R118" s="87"/>
      <c r="S118" s="87"/>
      <c r="T118" s="88"/>
      <c r="U118" s="88" t="s">
        <v>35</v>
      </c>
      <c r="V118" s="88">
        <v>7</v>
      </c>
      <c r="W118" s="88"/>
      <c r="X118" s="88">
        <v>7</v>
      </c>
      <c r="Y118" s="89"/>
      <c r="Z118" s="83">
        <f t="shared" si="5"/>
        <v>14</v>
      </c>
      <c r="AA118" s="12" t="s">
        <v>48</v>
      </c>
      <c r="AB118" s="86" t="s">
        <v>107</v>
      </c>
      <c r="AC118" s="12" t="s">
        <v>104</v>
      </c>
      <c r="AD118" s="96" t="s">
        <v>181</v>
      </c>
    </row>
    <row r="119" spans="1:266" ht="51" hidden="1" customHeight="1">
      <c r="A119" s="27"/>
      <c r="B119" s="27"/>
      <c r="C119" s="64"/>
      <c r="D119" s="126"/>
      <c r="E119" s="98"/>
      <c r="F119" s="98"/>
      <c r="G119" s="98"/>
      <c r="H119" s="98"/>
      <c r="I119" s="93"/>
      <c r="J119" s="93"/>
      <c r="K119" s="93"/>
      <c r="L119" s="105" t="s">
        <v>4</v>
      </c>
      <c r="M119" s="171" t="s">
        <v>17</v>
      </c>
      <c r="N119" s="78">
        <f>N104+N98+N77+N59+N55+N53+N45</f>
        <v>2828.3100000000004</v>
      </c>
      <c r="O119" s="78">
        <f>O104+O98+O77+O59+O55+O53+O45</f>
        <v>1257.5300000000002</v>
      </c>
      <c r="P119" s="78">
        <f>P104+P98+P77+P59+P55+P53+P45</f>
        <v>1172.5300000000002</v>
      </c>
      <c r="Q119" s="78"/>
      <c r="R119" s="78"/>
      <c r="S119" s="78"/>
      <c r="T119" s="78"/>
      <c r="U119" s="78"/>
      <c r="V119" s="81">
        <f>V104+V98+V77+V59+V55+V53+V45</f>
        <v>1473.03</v>
      </c>
      <c r="W119" s="81">
        <f>W104+W98+W77+W59+W55+W53+W45</f>
        <v>1068.665</v>
      </c>
      <c r="X119" s="81">
        <f>X104+X98+X77+X59+X55+X53+X45</f>
        <v>808.74499999999989</v>
      </c>
      <c r="Y119" s="82">
        <f>Y104+Y98+Y77+Y59+Y55+Y53+Y45</f>
        <v>992.8</v>
      </c>
      <c r="Z119" s="83">
        <f>Z104+Z98+Z77+Z59+Z55+Z53+Z45</f>
        <v>4343.2400000000007</v>
      </c>
      <c r="AA119" s="12"/>
      <c r="AB119" s="77"/>
      <c r="AD119" s="96"/>
    </row>
    <row r="120" spans="1:266" ht="13.5" hidden="1" customHeight="1" thickBot="1">
      <c r="A120" s="27"/>
      <c r="B120" s="27"/>
      <c r="C120" s="64"/>
      <c r="D120" s="126"/>
      <c r="E120" s="98"/>
      <c r="F120" s="98"/>
      <c r="G120" s="98"/>
      <c r="H120" s="98"/>
      <c r="I120" s="93"/>
      <c r="J120" s="93"/>
      <c r="K120" s="93"/>
      <c r="L120" s="105"/>
      <c r="M120" s="171" t="s">
        <v>3</v>
      </c>
      <c r="N120" s="123">
        <f>N119+N44</f>
        <v>4278.2700000000004</v>
      </c>
      <c r="O120" s="78">
        <f>O119+O44</f>
        <v>1483.4300000000003</v>
      </c>
      <c r="P120" s="78">
        <f>P119+P44</f>
        <v>1398.4300000000003</v>
      </c>
      <c r="Q120" s="123"/>
      <c r="R120" s="123"/>
      <c r="S120" s="123"/>
      <c r="T120" s="106"/>
      <c r="U120" s="106"/>
      <c r="V120" s="81" t="e">
        <f>V44+V119</f>
        <v>#REF!</v>
      </c>
      <c r="W120" s="81" t="e">
        <f>W44+W119</f>
        <v>#REF!</v>
      </c>
      <c r="X120" s="81" t="e">
        <f>X44+X119</f>
        <v>#REF!</v>
      </c>
      <c r="Y120" s="82" t="e">
        <f>Y44+Y119</f>
        <v>#REF!</v>
      </c>
      <c r="Z120" s="124" t="e">
        <f>Z119+Z44</f>
        <v>#REF!</v>
      </c>
      <c r="AA120" s="12"/>
      <c r="AB120" s="77"/>
      <c r="AD120" s="96"/>
    </row>
    <row r="121" spans="1:266">
      <c r="A121" s="72"/>
      <c r="L121" s="1" t="s">
        <v>1</v>
      </c>
      <c r="M121" s="16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"/>
      <c r="AC121" s="19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</row>
    <row r="122" spans="1:266" ht="15">
      <c r="L122" s="6" t="s">
        <v>2</v>
      </c>
      <c r="M122" s="17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5"/>
      <c r="AC122" s="19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</row>
    <row r="123" spans="1:266">
      <c r="O123" s="1"/>
      <c r="P123" s="1"/>
      <c r="T123" s="1"/>
      <c r="U123" s="1"/>
      <c r="V123" s="1"/>
      <c r="W123" s="1"/>
      <c r="X123" s="1"/>
      <c r="Y123" s="1"/>
      <c r="Z123" s="1"/>
      <c r="AA123" s="1"/>
      <c r="AB123" s="13"/>
      <c r="AC123" s="19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</row>
    <row r="124" spans="1:266">
      <c r="M124" s="145" t="str">
        <f>AC80</f>
        <v>Контракт прошлого периода</v>
      </c>
      <c r="N124">
        <f t="shared" ref="N124:N129" si="7">SUMIF(AC:AC,M124,N:N)</f>
        <v>1464.6</v>
      </c>
      <c r="T124" s="18"/>
    </row>
    <row r="125" spans="1:266">
      <c r="M125" s="145" t="s">
        <v>110</v>
      </c>
      <c r="N125">
        <f t="shared" si="7"/>
        <v>719.48</v>
      </c>
      <c r="T125" s="18"/>
    </row>
    <row r="126" spans="1:266">
      <c r="M126" s="145" t="s">
        <v>111</v>
      </c>
      <c r="N126">
        <f t="shared" si="7"/>
        <v>391</v>
      </c>
      <c r="T126" s="18"/>
    </row>
    <row r="127" spans="1:266">
      <c r="M127" s="12" t="s">
        <v>361</v>
      </c>
      <c r="N127">
        <f t="shared" si="7"/>
        <v>629.12616000000003</v>
      </c>
      <c r="T127" s="18"/>
    </row>
    <row r="128" spans="1:266">
      <c r="M128" s="145" t="s">
        <v>209</v>
      </c>
      <c r="N128">
        <f t="shared" si="7"/>
        <v>91.4</v>
      </c>
    </row>
    <row r="129" spans="10:266">
      <c r="M129" s="145" t="s">
        <v>115</v>
      </c>
      <c r="N129">
        <f t="shared" si="7"/>
        <v>361.56</v>
      </c>
    </row>
    <row r="130" spans="10:266">
      <c r="M130" s="145" t="s">
        <v>166</v>
      </c>
      <c r="N130" s="211">
        <f>SUM(N124:N129)</f>
        <v>3657.1661599999998</v>
      </c>
      <c r="O130" s="1"/>
      <c r="V130" s="1"/>
      <c r="W130" s="1"/>
      <c r="X130" s="1"/>
      <c r="Y130" s="1"/>
      <c r="Z130" s="1"/>
      <c r="AB130" s="13"/>
      <c r="AC130" s="19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</row>
    <row r="132" spans="10:266">
      <c r="M132" s="145" t="s">
        <v>105</v>
      </c>
      <c r="N132">
        <f>SUMIF(AC:AC,M132,N:N)</f>
        <v>225.88</v>
      </c>
    </row>
    <row r="133" spans="10:266" ht="15">
      <c r="M133" s="173" t="s">
        <v>104</v>
      </c>
      <c r="N133" s="142">
        <f>SUMIF(AC:AC,M133,N:N)</f>
        <v>1944.53</v>
      </c>
    </row>
    <row r="134" spans="10:266">
      <c r="M134" s="145" t="s">
        <v>207</v>
      </c>
      <c r="N134">
        <f>SUMIF(AC:AC,M134,N:N)</f>
        <v>0</v>
      </c>
      <c r="AC134"/>
    </row>
    <row r="135" spans="10:266">
      <c r="M135" s="145" t="s">
        <v>106</v>
      </c>
      <c r="N135">
        <f>SUMIF(AC:AC,M135,N:N)</f>
        <v>256.99</v>
      </c>
    </row>
    <row r="136" spans="10:266">
      <c r="M136" s="145" t="s">
        <v>108</v>
      </c>
      <c r="N136">
        <f>SUMIF(AC:AC,M136,N:N)</f>
        <v>228.06</v>
      </c>
    </row>
    <row r="137" spans="10:266">
      <c r="M137" s="145" t="s">
        <v>167</v>
      </c>
      <c r="N137" s="127">
        <f>SUM(N132:N136)</f>
        <v>2655.4599999999996</v>
      </c>
      <c r="O137" s="29"/>
      <c r="V137" s="10"/>
      <c r="W137" s="10"/>
      <c r="X137" s="10"/>
      <c r="Y137" s="10"/>
      <c r="Z137" s="10"/>
    </row>
    <row r="138" spans="10:266">
      <c r="M138" s="137"/>
      <c r="N138" s="29"/>
      <c r="O138" s="29"/>
      <c r="V138" s="10"/>
      <c r="W138" s="10"/>
      <c r="X138" s="10"/>
      <c r="Y138" s="10"/>
      <c r="Z138" s="10"/>
    </row>
    <row r="139" spans="10:266">
      <c r="M139" s="145" t="s">
        <v>206</v>
      </c>
      <c r="N139" s="208">
        <f>N137+N130</f>
        <v>6312.6261599999998</v>
      </c>
    </row>
    <row r="142" spans="10:266">
      <c r="J142" s="128" t="s">
        <v>212</v>
      </c>
      <c r="K142" s="129"/>
      <c r="L142" s="130"/>
      <c r="M142" s="174" t="s">
        <v>246</v>
      </c>
      <c r="N142" s="32">
        <f>N130</f>
        <v>3657.1661599999998</v>
      </c>
    </row>
    <row r="143" spans="10:266">
      <c r="J143" s="131"/>
      <c r="K143" s="132"/>
      <c r="L143" s="10"/>
      <c r="M143" s="175" t="s">
        <v>208</v>
      </c>
      <c r="N143" s="32">
        <f>N130*15%</f>
        <v>548.5749239999999</v>
      </c>
    </row>
    <row r="144" spans="10:266">
      <c r="J144" s="131"/>
      <c r="K144" s="132"/>
      <c r="L144" s="10"/>
      <c r="M144" s="175" t="s">
        <v>204</v>
      </c>
      <c r="N144" s="32">
        <f>N129+N126</f>
        <v>752.56</v>
      </c>
    </row>
    <row r="145" spans="1:17">
      <c r="J145" s="131"/>
      <c r="K145" s="132"/>
      <c r="L145" s="10"/>
      <c r="M145" s="175" t="s">
        <v>205</v>
      </c>
      <c r="N145" s="28">
        <f>N144*100/N142</f>
        <v>20.577681381586448</v>
      </c>
    </row>
    <row r="146" spans="1:17">
      <c r="J146" s="131"/>
      <c r="K146" s="132"/>
      <c r="L146" s="10"/>
      <c r="M146" s="175" t="s">
        <v>210</v>
      </c>
      <c r="N146" s="28">
        <f>N139*10%</f>
        <v>631.26261599999998</v>
      </c>
    </row>
    <row r="147" spans="1:17">
      <c r="J147" s="133"/>
      <c r="K147" s="134"/>
      <c r="L147" s="135"/>
      <c r="M147" s="176" t="s">
        <v>211</v>
      </c>
      <c r="N147" s="28">
        <f>N128+N129</f>
        <v>452.96000000000004</v>
      </c>
    </row>
    <row r="149" spans="1:17">
      <c r="M149" s="145" t="s">
        <v>245</v>
      </c>
      <c r="N149" s="18">
        <f>N139-N133</f>
        <v>4368.0961600000001</v>
      </c>
      <c r="Q149" s="17"/>
    </row>
    <row r="150" spans="1:17">
      <c r="M150" s="177"/>
    </row>
    <row r="151" spans="1:17">
      <c r="L151" s="31" t="s">
        <v>182</v>
      </c>
    </row>
    <row r="152" spans="1:17">
      <c r="A152" t="s">
        <v>183</v>
      </c>
      <c r="B152" s="138" t="s">
        <v>85</v>
      </c>
      <c r="C152" s="138"/>
      <c r="L152" s="21" t="s">
        <v>104</v>
      </c>
      <c r="M152" s="145" t="str">
        <f t="shared" ref="M152:M163" si="8">CONCATENATE(A152,B152)</f>
        <v>_09604012330019242221</v>
      </c>
      <c r="N152" s="18">
        <f t="shared" ref="N152:N163" si="9">SUMIFS(N:N,AD:AD,M152,AC:AC,L152)</f>
        <v>255.48</v>
      </c>
    </row>
    <row r="153" spans="1:17">
      <c r="A153" t="s">
        <v>183</v>
      </c>
      <c r="B153" s="138" t="s">
        <v>86</v>
      </c>
      <c r="C153" s="138"/>
      <c r="L153" s="12" t="s">
        <v>104</v>
      </c>
      <c r="M153" s="145" t="str">
        <f t="shared" si="8"/>
        <v>_09604012330019242225</v>
      </c>
      <c r="N153" s="18">
        <f t="shared" si="9"/>
        <v>209.3</v>
      </c>
    </row>
    <row r="154" spans="1:17">
      <c r="A154" t="s">
        <v>183</v>
      </c>
      <c r="B154" s="138" t="s">
        <v>87</v>
      </c>
      <c r="C154" s="138"/>
      <c r="L154" s="12" t="s">
        <v>104</v>
      </c>
      <c r="M154" s="145" t="str">
        <f t="shared" si="8"/>
        <v>_09604012330019242226</v>
      </c>
      <c r="N154" s="18">
        <f t="shared" si="9"/>
        <v>62.12</v>
      </c>
    </row>
    <row r="155" spans="1:17">
      <c r="A155" t="s">
        <v>183</v>
      </c>
      <c r="B155" s="138" t="s">
        <v>88</v>
      </c>
      <c r="C155" s="138"/>
      <c r="L155" s="12" t="s">
        <v>104</v>
      </c>
      <c r="M155" s="145" t="str">
        <f t="shared" si="8"/>
        <v>_09604012330019242310</v>
      </c>
      <c r="N155" s="18">
        <f t="shared" si="9"/>
        <v>2</v>
      </c>
    </row>
    <row r="156" spans="1:17">
      <c r="A156" t="s">
        <v>183</v>
      </c>
      <c r="B156" s="138" t="s">
        <v>89</v>
      </c>
      <c r="C156" s="138"/>
      <c r="L156" s="12" t="s">
        <v>104</v>
      </c>
      <c r="M156" s="145" t="str">
        <f t="shared" si="8"/>
        <v>_09604012330019242340</v>
      </c>
      <c r="N156" s="18">
        <f t="shared" si="9"/>
        <v>172.8</v>
      </c>
    </row>
    <row r="157" spans="1:17">
      <c r="A157" t="s">
        <v>183</v>
      </c>
      <c r="B157" s="138" t="s">
        <v>90</v>
      </c>
      <c r="C157" s="138"/>
      <c r="L157" s="12" t="s">
        <v>104</v>
      </c>
      <c r="M157" s="145" t="str">
        <f t="shared" si="8"/>
        <v>_09604012330019244221</v>
      </c>
      <c r="N157" s="18">
        <f t="shared" si="9"/>
        <v>118</v>
      </c>
    </row>
    <row r="158" spans="1:17">
      <c r="A158" t="s">
        <v>183</v>
      </c>
      <c r="B158" s="138" t="s">
        <v>91</v>
      </c>
      <c r="C158" s="138"/>
      <c r="L158" s="12" t="s">
        <v>104</v>
      </c>
      <c r="M158" s="145" t="str">
        <f t="shared" si="8"/>
        <v>_09604012330019244222</v>
      </c>
      <c r="N158" s="18">
        <f t="shared" si="9"/>
        <v>1.05</v>
      </c>
    </row>
    <row r="159" spans="1:17">
      <c r="A159" t="s">
        <v>183</v>
      </c>
      <c r="B159" s="138" t="s">
        <v>216</v>
      </c>
      <c r="C159" s="138"/>
      <c r="L159" s="12" t="s">
        <v>104</v>
      </c>
      <c r="M159" s="145" t="str">
        <f t="shared" si="8"/>
        <v>_09604012330019244223</v>
      </c>
      <c r="N159" s="18">
        <f t="shared" si="9"/>
        <v>6.91</v>
      </c>
    </row>
    <row r="160" spans="1:17">
      <c r="A160" t="s">
        <v>183</v>
      </c>
      <c r="B160" s="138" t="s">
        <v>81</v>
      </c>
      <c r="C160" s="138"/>
      <c r="L160" s="12" t="s">
        <v>104</v>
      </c>
      <c r="M160" s="145" t="str">
        <f t="shared" si="8"/>
        <v>_09604012330019244225</v>
      </c>
      <c r="N160" s="18">
        <f t="shared" si="9"/>
        <v>373.03</v>
      </c>
    </row>
    <row r="161" spans="1:28">
      <c r="A161" t="s">
        <v>183</v>
      </c>
      <c r="B161" s="138" t="s">
        <v>82</v>
      </c>
      <c r="C161" s="138"/>
      <c r="L161" s="12" t="s">
        <v>104</v>
      </c>
      <c r="M161" s="145" t="str">
        <f t="shared" si="8"/>
        <v>_09604012330019244226</v>
      </c>
      <c r="N161" s="18">
        <f t="shared" si="9"/>
        <v>371.33000000000004</v>
      </c>
    </row>
    <row r="162" spans="1:28">
      <c r="A162" t="s">
        <v>183</v>
      </c>
      <c r="B162" s="138" t="s">
        <v>83</v>
      </c>
      <c r="C162" s="138"/>
      <c r="L162" s="12" t="s">
        <v>104</v>
      </c>
      <c r="M162" s="145" t="str">
        <f t="shared" si="8"/>
        <v>_09604012330019244310</v>
      </c>
      <c r="N162" s="18">
        <f t="shared" si="9"/>
        <v>19.100000000000001</v>
      </c>
    </row>
    <row r="163" spans="1:28">
      <c r="A163" t="s">
        <v>183</v>
      </c>
      <c r="B163" s="138" t="s">
        <v>84</v>
      </c>
      <c r="C163" s="138"/>
      <c r="L163" s="12" t="s">
        <v>104</v>
      </c>
      <c r="M163" s="145" t="str">
        <f t="shared" si="8"/>
        <v>_09604012330019244340</v>
      </c>
      <c r="N163" s="18">
        <f t="shared" si="9"/>
        <v>353.41</v>
      </c>
    </row>
    <row r="164" spans="1:28">
      <c r="M164" s="178" t="s">
        <v>119</v>
      </c>
      <c r="N164" s="18">
        <f>SUM(N152:N163)</f>
        <v>1944.53</v>
      </c>
      <c r="AB164" s="62"/>
    </row>
    <row r="165" spans="1:28">
      <c r="M165" s="178"/>
      <c r="N165" s="18"/>
      <c r="AB165" s="62"/>
    </row>
    <row r="166" spans="1:28">
      <c r="M166" s="145" t="s">
        <v>206</v>
      </c>
      <c r="N166" s="212">
        <f>N164+N149</f>
        <v>6312.6261599999998</v>
      </c>
    </row>
  </sheetData>
  <autoFilter ref="A4:JJ120">
    <filterColumn colId="0"/>
    <filterColumn colId="3"/>
    <filterColumn colId="4"/>
    <filterColumn colId="5"/>
    <filterColumn colId="6"/>
    <filterColumn colId="7"/>
    <filterColumn colId="8"/>
    <filterColumn colId="9"/>
    <filterColumn colId="10"/>
    <filterColumn colId="14"/>
    <filterColumn colId="15"/>
    <filterColumn colId="18"/>
    <filterColumn colId="20"/>
    <filterColumn colId="28">
      <filters>
        <filter val="до 100 тр,ЕП, ч. 1 п.4 ст.93"/>
        <filter val="до 100 тр,ЕП, ч. 1 п.4 ст.94"/>
      </filters>
    </filterColumn>
  </autoFilter>
  <mergeCells count="1">
    <mergeCell ref="H74:I74"/>
  </mergeCells>
  <hyperlinks>
    <hyperlink ref="H4" location="_ftn1" display="_ftn1"/>
  </hyperlink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План-график</vt:lpstr>
      <vt:lpstr>Лист1</vt:lpstr>
      <vt:lpstr>План от Сысоевой (2)</vt:lpstr>
    </vt:vector>
  </TitlesOfParts>
  <Company>Минкультуры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Sladkova</dc:creator>
  <cp:lastModifiedBy>Итяксов</cp:lastModifiedBy>
  <cp:lastPrinted>2015-09-15T09:07:04Z</cp:lastPrinted>
  <dcterms:created xsi:type="dcterms:W3CDTF">2008-10-20T09:47:00Z</dcterms:created>
  <dcterms:modified xsi:type="dcterms:W3CDTF">2015-11-23T11:27:22Z</dcterms:modified>
</cp:coreProperties>
</file>